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skhoury002\Documents\Project Restart\Personal Finance Toolkit\"/>
    </mc:Choice>
  </mc:AlternateContent>
  <xr:revisionPtr revIDLastSave="0" documentId="13_ncr:1_{BA39F87B-EB3F-4833-A395-11355137EF53}" xr6:coauthVersionLast="45" xr6:coauthVersionMax="45" xr10:uidLastSave="{00000000-0000-0000-0000-000000000000}"/>
  <bookViews>
    <workbookView xWindow="-120" yWindow="-16320" windowWidth="29040" windowHeight="15990" tabRatio="881" xr2:uid="{00000000-000D-0000-FFFF-FFFF00000000}"/>
  </bookViews>
  <sheets>
    <sheet name="Front Cover" sheetId="1" r:id="rId1"/>
    <sheet name="Disclaimer" sheetId="2" r:id="rId2"/>
    <sheet name="Index" sheetId="26" r:id="rId3"/>
    <sheet name="3. Income &amp; Expense &gt;&gt;" sheetId="5" r:id="rId4"/>
    <sheet name="4. Understanding Income" sheetId="6" r:id="rId5"/>
    <sheet name="5. Understanding Expenses" sheetId="7" r:id="rId6"/>
    <sheet name="6. Cash Flow Summary" sheetId="8" r:id="rId7"/>
    <sheet name="7. Budgeting &gt;&gt;" sheetId="9" r:id="rId8"/>
    <sheet name="8. Budget Diagnostic" sheetId="10" r:id="rId9"/>
    <sheet name="9. Budget Forecast" sheetId="11" r:id="rId10"/>
    <sheet name="10. Budget to Actual" sheetId="12" r:id="rId11"/>
    <sheet name="11. Debt Management &gt;&gt;" sheetId="13" r:id="rId12"/>
    <sheet name="12. Net Worth Summary" sheetId="14" r:id="rId13"/>
    <sheet name="13. Credit Score 101" sheetId="15" r:id="rId14"/>
    <sheet name="14. Debt Summary" sheetId="16" r:id="rId15"/>
    <sheet name="15. Credit Card Debt" sheetId="17" r:id="rId16"/>
    <sheet name="16. Student Loan Debt" sheetId="18" r:id="rId17"/>
    <sheet name="17. Car Loan Debt" sheetId="19" r:id="rId18"/>
    <sheet name="18. Mastering Your Mortgage &gt;&gt;" sheetId="20" r:id="rId19"/>
    <sheet name="19. Mortgage Analysis" sheetId="21" r:id="rId20"/>
    <sheet name="20. Mortgage Refinance" sheetId="22" r:id="rId21"/>
    <sheet name="21. Mortgage Amortization" sheetId="23" r:id="rId22"/>
    <sheet name="22. Rent Analysis" sheetId="24" r:id="rId23"/>
    <sheet name="23. Glossary &gt;&gt;" sheetId="25" r:id="rId24"/>
    <sheet name="24. Glossary" sheetId="4" r:id="rId25"/>
  </sheets>
  <definedNames>
    <definedName name="______key2">#REF!</definedName>
    <definedName name="_____key2">#REF!</definedName>
    <definedName name="_____key4">#REF!</definedName>
    <definedName name="____key2">#REF!</definedName>
    <definedName name="____key4">#REF!</definedName>
    <definedName name="___key2">#REF!</definedName>
    <definedName name="___key4">#REF!</definedName>
    <definedName name="__123Graph_B">#REF!</definedName>
    <definedName name="__123Graph_BFUEL">#REF!</definedName>
    <definedName name="__123Graph_X">#REF!</definedName>
    <definedName name="__key2">#REF!</definedName>
    <definedName name="__key4">#REF!</definedName>
    <definedName name="_000" localSheetId="0">#REF!</definedName>
    <definedName name="_000">#REF!</definedName>
    <definedName name="_1_10" localSheetId="0">#REF!</definedName>
    <definedName name="_1_10">#REF!</definedName>
    <definedName name="_1_108" localSheetId="0">#REF!</definedName>
    <definedName name="_1_108">#REF!</definedName>
    <definedName name="_10_10E" localSheetId="0">#REF!</definedName>
    <definedName name="_10_10E">#REF!</definedName>
    <definedName name="_10_394" localSheetId="0">#REF!</definedName>
    <definedName name="_10_394">#REF!</definedName>
    <definedName name="_11_11" localSheetId="0">#REF!</definedName>
    <definedName name="_11_11">#REF!</definedName>
    <definedName name="_11_396" localSheetId="0">#REF!</definedName>
    <definedName name="_11_396">#REF!</definedName>
    <definedName name="_12_114" localSheetId="0">#REF!</definedName>
    <definedName name="_12_114">#REF!</definedName>
    <definedName name="_12_397" localSheetId="0">#REF!</definedName>
    <definedName name="_12_397">#REF!</definedName>
    <definedName name="_123Graph_C">#REF!</definedName>
    <definedName name="_13_9200" localSheetId="0">#REF!</definedName>
    <definedName name="_13_9200">#REF!</definedName>
    <definedName name="_14_114D" localSheetId="0">#REF!</definedName>
    <definedName name="_14_114D">#REF!</definedName>
    <definedName name="_14_9990" localSheetId="0">#REF!</definedName>
    <definedName name="_14_9990">#REF!</definedName>
    <definedName name="_16_114E" localSheetId="0">#REF!</definedName>
    <definedName name="_16_114E">#REF!</definedName>
    <definedName name="_18_11D" localSheetId="0">#REF!</definedName>
    <definedName name="_18_11D">#REF!</definedName>
    <definedName name="_2_108" localSheetId="0">#REF!</definedName>
    <definedName name="_2_108">#REF!</definedName>
    <definedName name="_2_11" localSheetId="0">#REF!</definedName>
    <definedName name="_2_11">#REF!</definedName>
    <definedName name="_20_11E" localSheetId="0">#REF!</definedName>
    <definedName name="_20_11E">#REF!</definedName>
    <definedName name="_21_12" localSheetId="0">#REF!</definedName>
    <definedName name="_21_12">#REF!</definedName>
    <definedName name="_23_12D" localSheetId="0">#REF!</definedName>
    <definedName name="_23_12D">#REF!</definedName>
    <definedName name="_25_12E" localSheetId="0">#REF!</definedName>
    <definedName name="_25_12E">#REF!</definedName>
    <definedName name="_27_2" localSheetId="0">#REF!</definedName>
    <definedName name="_27_2">#REF!</definedName>
    <definedName name="_28_22" localSheetId="0">#REF!</definedName>
    <definedName name="_28_22">#REF!</definedName>
    <definedName name="_3_12" localSheetId="0">#REF!</definedName>
    <definedName name="_3_12">#REF!</definedName>
    <definedName name="_30_22D" localSheetId="0">#REF!</definedName>
    <definedName name="_30_22D">#REF!</definedName>
    <definedName name="_32_22E" localSheetId="0">#REF!</definedName>
    <definedName name="_32_22E">#REF!</definedName>
    <definedName name="_34_2D" localSheetId="0">#REF!</definedName>
    <definedName name="_34_2D">#REF!</definedName>
    <definedName name="_36_2E" localSheetId="0">#REF!</definedName>
    <definedName name="_36_2E">#REF!</definedName>
    <definedName name="_37_3" localSheetId="0">#REF!</definedName>
    <definedName name="_37_3">#REF!</definedName>
    <definedName name="_39_3D" localSheetId="0">#REF!</definedName>
    <definedName name="_39_3D">#REF!</definedName>
    <definedName name="_4_108D" localSheetId="0">#REF!</definedName>
    <definedName name="_4_108D">#REF!</definedName>
    <definedName name="_4_14" localSheetId="0">#REF!</definedName>
    <definedName name="_4_14">#REF!</definedName>
    <definedName name="_41_3E" localSheetId="0">#REF!</definedName>
    <definedName name="_41_3E">#REF!</definedName>
    <definedName name="_42_4" localSheetId="0">#REF!</definedName>
    <definedName name="_42_4">#REF!</definedName>
    <definedName name="_44_4D" localSheetId="0">#REF!</definedName>
    <definedName name="_44_4D">#REF!</definedName>
    <definedName name="_46_4E" localSheetId="0">#REF!</definedName>
    <definedName name="_46_4E">#REF!</definedName>
    <definedName name="_47_5" localSheetId="0">#REF!</definedName>
    <definedName name="_47_5">#REF!</definedName>
    <definedName name="_49_5D" localSheetId="0">#REF!</definedName>
    <definedName name="_49_5D">#REF!</definedName>
    <definedName name="_5_15" localSheetId="0">#REF!</definedName>
    <definedName name="_5_15">#REF!</definedName>
    <definedName name="_51_5E" localSheetId="0">#REF!</definedName>
    <definedName name="_51_5E">#REF!</definedName>
    <definedName name="_52_6" localSheetId="0">#REF!</definedName>
    <definedName name="_52_6">#REF!</definedName>
    <definedName name="_54_6D" localSheetId="0">#REF!</definedName>
    <definedName name="_54_6D">#REF!</definedName>
    <definedName name="_56_6E" localSheetId="0">#REF!</definedName>
    <definedName name="_56_6E">#REF!</definedName>
    <definedName name="_57_7" localSheetId="0">#REF!</definedName>
    <definedName name="_57_7">#REF!</definedName>
    <definedName name="_59_7D" localSheetId="0">#REF!</definedName>
    <definedName name="_59_7D">#REF!</definedName>
    <definedName name="_6_108E" localSheetId="0">#REF!</definedName>
    <definedName name="_6_108E">#REF!</definedName>
    <definedName name="_6_22" localSheetId="0">#REF!</definedName>
    <definedName name="_6_22">#REF!</definedName>
    <definedName name="_61_7E" localSheetId="0">#REF!</definedName>
    <definedName name="_61_7E">#REF!</definedName>
    <definedName name="_62_8" localSheetId="0">#REF!</definedName>
    <definedName name="_62_8">#REF!</definedName>
    <definedName name="_64_8D" localSheetId="0">#REF!</definedName>
    <definedName name="_64_8D">#REF!</definedName>
    <definedName name="_66_8E" localSheetId="0">#REF!</definedName>
    <definedName name="_66_8E">#REF!</definedName>
    <definedName name="_7_390" localSheetId="0">#REF!</definedName>
    <definedName name="_7_390">#REF!</definedName>
    <definedName name="_8_10D" localSheetId="0">#REF!</definedName>
    <definedName name="_8_10D">#REF!</definedName>
    <definedName name="_8_391" localSheetId="0">#REF!</definedName>
    <definedName name="_8_391">#REF!</definedName>
    <definedName name="_9_393" localSheetId="0">#REF!</definedName>
    <definedName name="_9_393">#REF!</definedName>
    <definedName name="_bdm.06DE61FAA2F24E49B7E0CB7EEA99AEBD.edm">#REF!</definedName>
    <definedName name="_bdm.0DE76501EE204CC4981E1F1B350CB67C.edm">#REF!</definedName>
    <definedName name="_bdm.367F9356C7DF4542A2AA4072729376E5.edm">#REF!</definedName>
    <definedName name="_bdm.3B8E11F7AA0C4623BBE99CA453BC6096.edm">#REF!</definedName>
    <definedName name="_bdm.540F27EF105F4001B33E1C23CD255D6A.edm" localSheetId="0">#REF!</definedName>
    <definedName name="_bdm.540F27EF105F4001B33E1C23CD255D6A.edm">#REF!</definedName>
    <definedName name="_bdm.6B166B7D9C5F47F0AF5313B9A0AC09EC.edm">#REF!</definedName>
    <definedName name="_bdm.7EF150831CF84BD0983F154F21F68497.edm">#REF!</definedName>
    <definedName name="_bdm.828DB3C0DF4947369AEC5727E179701A.edm">#REF!</definedName>
    <definedName name="_bdm.A240A870FB964AC4B95234132F924E64.edm">#REF!</definedName>
    <definedName name="_bdm.B6A66F031A69475392220806EB5C5B61.edm">#REF!</definedName>
    <definedName name="_bdm.D5B69FA30FF6436083A0FAE33657BD07.edm">#REF!</definedName>
    <definedName name="_bdm.DD2EB358DB8242CCBF6348A49599241C.edm">#REF!</definedName>
    <definedName name="_bdm.F4964E929C884451A512776EF9CA0C9A.edm">#REF!</definedName>
    <definedName name="_bdm.F558887EFAAD4EDCBD410C208D1CE274.edm" localSheetId="0">#REF!</definedName>
    <definedName name="_bdm.F558887EFAAD4EDCBD410C208D1CE274.edm">#REF!</definedName>
    <definedName name="_bdm.FastTrackBookmark.5_27_2008_3_58_07_PM.edm">#REF!</definedName>
    <definedName name="_Fill">#REF!</definedName>
    <definedName name="_Key1" localSheetId="0">#REF!</definedName>
    <definedName name="_Key1">#REF!</definedName>
    <definedName name="_key1812" localSheetId="0">#REF!</definedName>
    <definedName name="_key1812">#REF!</definedName>
    <definedName name="_Key2">#REF!</definedName>
    <definedName name="_key4">#REF!</definedName>
    <definedName name="_MSA2005">#REF!</definedName>
    <definedName name="_Regression_Out">#REF!</definedName>
    <definedName name="_Regression_X">#REF!</definedName>
    <definedName name="_Regression_Y">#REF!</definedName>
    <definedName name="_Sort" localSheetId="0">#REF!</definedName>
    <definedName name="_Sort">#REF!</definedName>
    <definedName name="_TAB1">#REF!</definedName>
    <definedName name="_TAB2">#REF!</definedName>
    <definedName name="_TAB3">#REF!</definedName>
    <definedName name="_TAB4">#REF!</definedName>
    <definedName name="_TAB5">#REF!</definedName>
    <definedName name="_Table1_In1" localSheetId="0">#REF!</definedName>
    <definedName name="_Table1_In1">#REF!</definedName>
    <definedName name="_Table1_Out" localSheetId="0">#REF!</definedName>
    <definedName name="_Table1_Out">#REF!</definedName>
    <definedName name="_Table2_In1" localSheetId="0">#REF!</definedName>
    <definedName name="_Table2_In1">#REF!</definedName>
    <definedName name="_Table2_In2">#REF!</definedName>
    <definedName name="_Table2_Out" localSheetId="0">#REF!</definedName>
    <definedName name="_Table2_Out">#REF!</definedName>
    <definedName name="a">#REF!</definedName>
    <definedName name="aa">#REF!</definedName>
    <definedName name="AAAAA">#REF!</definedName>
    <definedName name="AAAAAAAAAAAA">#REF!</definedName>
    <definedName name="AAAAAAAAAAAAAAAAAAA">#REF!</definedName>
    <definedName name="AAAAAAAAAAAAAAAAAAAAAAAA">#REF!</definedName>
    <definedName name="AAAAAAAAAAAAAAAAAAAAAAAAAAAAAAA">#REF!</definedName>
    <definedName name="aasd">#REF!</definedName>
    <definedName name="aasdsgdsgd">#REF!</definedName>
    <definedName name="aasgasdg">#REF!</definedName>
    <definedName name="ab">#REF!</definedName>
    <definedName name="abc">#REF!</definedName>
    <definedName name="ACCRETE">#REF!</definedName>
    <definedName name="ACRS">#REF!</definedName>
    <definedName name="adasfddas">#REF!</definedName>
    <definedName name="Add__sources_of_cash" localSheetId="0">#REF!</definedName>
    <definedName name="Add__sources_of_cash">#REF!</definedName>
    <definedName name="ADMIN" localSheetId="0">#REF!</definedName>
    <definedName name="ADMIN">#REF!</definedName>
    <definedName name="ADMIND" localSheetId="0">#REF!</definedName>
    <definedName name="ADMIND">#REF!</definedName>
    <definedName name="ADMINE" localSheetId="0">#REF!</definedName>
    <definedName name="ADMINE">#REF!</definedName>
    <definedName name="adsfas">#REF!</definedName>
    <definedName name="aeradfaereawt">#REF!</definedName>
    <definedName name="afasasfasd">#REF!</definedName>
    <definedName name="afasfafsd">#REF!</definedName>
    <definedName name="AFEE">#REF!</definedName>
    <definedName name="afgasdasfdsdfasfd">#REF!</definedName>
    <definedName name="afsdasfdasfdasfd">#REF!</definedName>
    <definedName name="AllocList">#REF!</definedName>
    <definedName name="AllocName">#REF!</definedName>
    <definedName name="amort">#REF!</definedName>
    <definedName name="Analysis" localSheetId="0">#REF!</definedName>
    <definedName name="Analysis">#REF!</definedName>
    <definedName name="AnalystRecRtg">#REF!</definedName>
    <definedName name="ARDEN_GROUP__INC._AND_CONSOLIDATED_SUBSIDIARY" localSheetId="0">#REF!</definedName>
    <definedName name="ARDEN_GROUP__INC._AND_CONSOLIDATED_SUBSIDIARY">#REF!</definedName>
    <definedName name="AS" localSheetId="0">#REF!</definedName>
    <definedName name="AS">#REF!</definedName>
    <definedName name="AS2StaticLS">#REF!</definedName>
    <definedName name="AS2TickmarkLS">#REF!</definedName>
    <definedName name="asas">#REF!</definedName>
    <definedName name="asasdasfdasfdfasd">#REF!</definedName>
    <definedName name="asasfd">#REF!</definedName>
    <definedName name="asasfdasfd">#REF!</definedName>
    <definedName name="asasfdasfdasfdafasdasdsd">#REF!</definedName>
    <definedName name="asasfdasfdasfdasfd">#REF!</definedName>
    <definedName name="asasfdasfdasfdasfdasfd">#REF!</definedName>
    <definedName name="asasfdasfdasfdasfdasfdasfd">#REF!</definedName>
    <definedName name="asasfdfasd">#REF!</definedName>
    <definedName name="ASD" localSheetId="0">#REF!</definedName>
    <definedName name="ASD">#REF!</definedName>
    <definedName name="asdasddasasdasdasd">#REF!</definedName>
    <definedName name="asdasfdasfdasfd">#REF!</definedName>
    <definedName name="asdasfdasfdasfdasfd">#REF!</definedName>
    <definedName name="asdf">#REF!</definedName>
    <definedName name="asdfasdf">#REF!</definedName>
    <definedName name="asdfasdsfdasfd">#REF!</definedName>
    <definedName name="ASDFASFDSDF">#REF!</definedName>
    <definedName name="asf">#REF!</definedName>
    <definedName name="asfa">#REF!</definedName>
    <definedName name="asfasd">#REF!</definedName>
    <definedName name="asfasfasfdfasd">#REF!</definedName>
    <definedName name="asfasfd">#REF!</definedName>
    <definedName name="asfasfdasfdasfdasfd">#REF!</definedName>
    <definedName name="asfdasasfdasdfasfd">#REF!</definedName>
    <definedName name="asfdasdasfd">#REF!</definedName>
    <definedName name="asfdasdasfdasfd">#REF!</definedName>
    <definedName name="asfdasdfasdfasfd">#REF!</definedName>
    <definedName name="asfdasdfdas">#REF!</definedName>
    <definedName name="asfdasfd">#REF!</definedName>
    <definedName name="ASFDASFDASFDASFDASFD">#REF!</definedName>
    <definedName name="asfdasfdasfdasfdffasasfdf">#REF!</definedName>
    <definedName name="asfdasfdsfda">#REF!</definedName>
    <definedName name="asfdfasd">#REF!</definedName>
    <definedName name="asfdfds">#REF!</definedName>
    <definedName name="asfdgasas">#REF!</definedName>
    <definedName name="asfdsfdawer">#REF!</definedName>
    <definedName name="asfsdaasfd">#REF!</definedName>
    <definedName name="asgasdasfdasfdasfd">#REF!</definedName>
    <definedName name="asgasdfadsasfd">#REF!</definedName>
    <definedName name="asgasfdasfd">#REF!</definedName>
    <definedName name="asgasfdfdasasfd">#REF!</definedName>
    <definedName name="ass">#REF!</definedName>
    <definedName name="assafdasfdasfdasfdafsd">#REF!</definedName>
    <definedName name="asset">#REF!</definedName>
    <definedName name="assump">#REF!</definedName>
    <definedName name="attr">#REF!</definedName>
    <definedName name="avgint">#REF!</definedName>
    <definedName name="AWRFQWESDAFASFD">#REF!</definedName>
    <definedName name="b">#REF!</definedName>
    <definedName name="backup">#REF!</definedName>
    <definedName name="Balance_Sheet">#REF!</definedName>
    <definedName name="Base">#REF!</definedName>
    <definedName name="Bear">#REF!</definedName>
    <definedName name="BEAR2">#REF!</definedName>
    <definedName name="BLANK" localSheetId="0">#REF!</definedName>
    <definedName name="BLANK">#REF!</definedName>
    <definedName name="BLANK1" localSheetId="0">#REF!</definedName>
    <definedName name="BLANK1">#REF!</definedName>
    <definedName name="BLANK2" localSheetId="0">#REF!</definedName>
    <definedName name="BLANK2">#REF!</definedName>
    <definedName name="BLPH1">#REF!</definedName>
    <definedName name="BLPH10">#REF!</definedName>
    <definedName name="BLPH11">#REF!</definedName>
    <definedName name="BLPH12">#REF!</definedName>
    <definedName name="BLPH13">#REF!</definedName>
    <definedName name="BLPH14">#REF!</definedName>
    <definedName name="BLPH15">#REF!</definedName>
    <definedName name="BLPH16">#REF!</definedName>
    <definedName name="BLPH17">#REF!</definedName>
    <definedName name="BLPH18">#REF!</definedName>
    <definedName name="BLPH19">#REF!</definedName>
    <definedName name="BLPH2">#REF!</definedName>
    <definedName name="BLPH20">#REF!</definedName>
    <definedName name="BLPH21">#REF!</definedName>
    <definedName name="BLPH22">#REF!</definedName>
    <definedName name="BLPH23">#REF!</definedName>
    <definedName name="BLPH24">#REF!</definedName>
    <definedName name="BLPH25">#REF!</definedName>
    <definedName name="BLPH26">#REF!</definedName>
    <definedName name="BLPH27">#REF!</definedName>
    <definedName name="BLPH28">#REF!</definedName>
    <definedName name="BLPH29">#REF!</definedName>
    <definedName name="BLPH3">#REF!</definedName>
    <definedName name="BLPH30">#REF!</definedName>
    <definedName name="BLPH31">#REF!</definedName>
    <definedName name="BLPH32">#REF!</definedName>
    <definedName name="BLPH33">#REF!</definedName>
    <definedName name="BLPH34">#REF!</definedName>
    <definedName name="BLPH35">#REF!</definedName>
    <definedName name="BLPH4">#REF!</definedName>
    <definedName name="BLPH5">#REF!</definedName>
    <definedName name="BLPH6">#REF!</definedName>
    <definedName name="BLPH7">#REF!</definedName>
    <definedName name="BLPH8">#REF!</definedName>
    <definedName name="BLPH9">#REF!</definedName>
    <definedName name="bnAAA">#REF!</definedName>
    <definedName name="BottomRow">#REF!</definedName>
    <definedName name="BS">#REF!</definedName>
    <definedName name="BSList">#REF!</definedName>
    <definedName name="BSName">#REF!</definedName>
    <definedName name="bsoct">#REF!</definedName>
    <definedName name="budget">#REF!</definedName>
    <definedName name="BUDGET2">#REF!</definedName>
    <definedName name="BV">#REF!</definedName>
    <definedName name="c.LTMYear">#REF!</definedName>
    <definedName name="CAGR">#REF!</definedName>
    <definedName name="cap">#REF!</definedName>
    <definedName name="capnumber">#REF!</definedName>
    <definedName name="carlos">#REF!</definedName>
    <definedName name="case">#REF!</definedName>
    <definedName name="CASE_SELECT">#REF!</definedName>
    <definedName name="casenumber">#REF!</definedName>
    <definedName name="Cash__beginning_of_period" localSheetId="0">#REF!</definedName>
    <definedName name="Cash__beginning_of_period">#REF!</definedName>
    <definedName name="Cash_Flow_Statement">#REF!</definedName>
    <definedName name="CASH_FLOW_STATEMENTS" localSheetId="0">#REF!</definedName>
    <definedName name="CASH_FLOW_STATEMENTS">#REF!</definedName>
    <definedName name="CBS">#REF!</definedName>
    <definedName name="ccase">#REF!</definedName>
    <definedName name="CD">#REF!</definedName>
    <definedName name="CDHi">#REF!</definedName>
    <definedName name="CDLow">#REF!</definedName>
    <definedName name="CDMax">#REF!</definedName>
    <definedName name="CDMin">#REF!</definedName>
    <definedName name="CDRating">#REF!</definedName>
    <definedName name="CDScoresHi">#REF!</definedName>
    <definedName name="CDScoresLow">#REF!</definedName>
    <definedName name="CF">#REF!</definedName>
    <definedName name="ChartCreationRange">#REF!</definedName>
    <definedName name="ChartData">#REF!</definedName>
    <definedName name="CIQANR_cd16d282896c49d38659b033b2dced32">#REF!</definedName>
    <definedName name="circ" localSheetId="0">#REF!</definedName>
    <definedName name="circ">#REF!</definedName>
    <definedName name="CLINICAL">#REF!</definedName>
    <definedName name="CLOSBS">#REF!</definedName>
    <definedName name="CMNVC">#REF!</definedName>
    <definedName name="cob">#REF!</definedName>
    <definedName name="COM">#REF!</definedName>
    <definedName name="COMPANY">#REF!</definedName>
    <definedName name="comparison">#REF!</definedName>
    <definedName name="CompList">#REF!</definedName>
    <definedName name="consideration">#REF!</definedName>
    <definedName name="Corporate">#REF!</definedName>
    <definedName name="Corporate2">#REF!</definedName>
    <definedName name="cover">#REF!</definedName>
    <definedName name="CreditStats">#REF!</definedName>
    <definedName name="Cube_Ref_Rptg">#REF!</definedName>
    <definedName name="Cube_Ref_Sales">#REF!</definedName>
    <definedName name="Cube_Ref_Stats">#REF!</definedName>
    <definedName name="currency">#REF!</definedName>
    <definedName name="CURRENTYR">#REF!</definedName>
    <definedName name="CVCM">#REF!</definedName>
    <definedName name="CVMVC">#REF!</definedName>
    <definedName name="CVN">#REF!</definedName>
    <definedName name="CVVC">#REF!</definedName>
    <definedName name="czxc">#REF!</definedName>
    <definedName name="D">#REF!</definedName>
    <definedName name="dafd">#REF!</definedName>
    <definedName name="data2">#REF!</definedName>
    <definedName name="DCF">#REF!</definedName>
    <definedName name="DCFBase">#REF!</definedName>
    <definedName name="DCFHi">#REF!</definedName>
    <definedName name="DCFLow">#REF!</definedName>
    <definedName name="DCFMax">#REF!</definedName>
    <definedName name="DCFMin">#REF!</definedName>
    <definedName name="DCFRating">#REF!</definedName>
    <definedName name="DCFScoresHi">#REF!</definedName>
    <definedName name="DCFScoresLow">#REF!</definedName>
    <definedName name="DCOH">#REF!</definedName>
    <definedName name="DCOHHi">#REF!</definedName>
    <definedName name="DCOHLow">#REF!</definedName>
    <definedName name="DCOHMax">#REF!</definedName>
    <definedName name="DCOHMin">#REF!</definedName>
    <definedName name="DCOHRating">#REF!</definedName>
    <definedName name="DCOHScoresHi">#REF!</definedName>
    <definedName name="DCOHScoresLow">#REF!</definedName>
    <definedName name="debt">#REF!</definedName>
    <definedName name="Debt_Schedules">#REF!</definedName>
    <definedName name="Debt_space">#REF!</definedName>
    <definedName name="debt2">#REF!</definedName>
    <definedName name="Decrease__Increase__in" localSheetId="0">#REF!</definedName>
    <definedName name="Decrease__Increase__in">#REF!</definedName>
    <definedName name="DEP">#REF!</definedName>
    <definedName name="depr._override">#REF!</definedName>
    <definedName name="Depreciation" localSheetId="0">#REF!</definedName>
    <definedName name="Depreciation">#REF!</definedName>
    <definedName name="Detail_Accounts">#REF!</definedName>
    <definedName name="dfdfdfldsjfd">#REF!</definedName>
    <definedName name="DifferentEndpointColors">#REF!</definedName>
    <definedName name="DifferentNegativeColors">#REF!</definedName>
    <definedName name="DisE1M2">#REF!</definedName>
    <definedName name="DISTRIBUTION" localSheetId="0">#REF!</definedName>
    <definedName name="DISTRIBUTION">#REF!</definedName>
    <definedName name="DivFpb">#REF!</definedName>
    <definedName name="DivISList">#REF!</definedName>
    <definedName name="Divisor">#REF!</definedName>
    <definedName name="DOC">#REF!</definedName>
    <definedName name="DZ.IndSpec_Left">#REF!</definedName>
    <definedName name="DZ.IndSpec_Right">#REF!</definedName>
    <definedName name="DZ.LTM">#REF!</definedName>
    <definedName name="DZ.LTMPlus">#REF!</definedName>
    <definedName name="e">#REF!</definedName>
    <definedName name="elvis_acq">#REF!</definedName>
    <definedName name="elvis_comp">#REF!</definedName>
    <definedName name="elvis_dcf">#REF!</definedName>
    <definedName name="elvis_ref">#REF!</definedName>
    <definedName name="EQ_COM">#REF!</definedName>
    <definedName name="EQ_EX">#REF!</definedName>
    <definedName name="EQ_JSD">#REF!</definedName>
    <definedName name="EQ_PREF">#REF!</definedName>
    <definedName name="EQ_PRFD">#REF!</definedName>
    <definedName name="EQ_SSN">#REF!</definedName>
    <definedName name="EQUITY">#REF!</definedName>
    <definedName name="ert">#REF!</definedName>
    <definedName name="evergreen_ar">#REF!</definedName>
    <definedName name="evergreen_inv">#REF!</definedName>
    <definedName name="Exchange_Rates">#REF!</definedName>
    <definedName name="EXHIBIT">#REF!</definedName>
    <definedName name="EXIT">#REF!</definedName>
    <definedName name="ExitEBITDA" localSheetId="0">#REF!</definedName>
    <definedName name="ExitEBITDA">#REF!</definedName>
    <definedName name="EXPP">#REF!</definedName>
    <definedName name="ExRate_Yr1">#REF!</definedName>
    <definedName name="ExRate_Yr2">#REF!</definedName>
    <definedName name="ExRate_Yr3">#REF!</definedName>
    <definedName name="ExRate_Yr4">#REF!</definedName>
    <definedName name="ExRate_Yr5">#REF!</definedName>
    <definedName name="ExRate_Yr6">#REF!</definedName>
    <definedName name="ExRate_Yr7">#REF!</definedName>
    <definedName name="ExRateLTM_Yr1">#REF!</definedName>
    <definedName name="ExRateLTM_Yr2">#REF!</definedName>
    <definedName name="ExRateLTM_Yr3">#REF!</definedName>
    <definedName name="f" localSheetId="0">#REF!</definedName>
    <definedName name="fddddddddd">#REF!</definedName>
    <definedName name="FDFD">#REF!</definedName>
    <definedName name="fdfdf">#REF!</definedName>
    <definedName name="fdfdfdsf">#REF!</definedName>
    <definedName name="fdfdsfd">#REF!</definedName>
    <definedName name="FDFSDF">#REF!</definedName>
    <definedName name="fdfsdfsd">#REF!</definedName>
    <definedName name="fdh">#REF!</definedName>
    <definedName name="fedfd">#REF!</definedName>
    <definedName name="FEE">#REF!</definedName>
    <definedName name="FFDFDFSD">#REF!</definedName>
    <definedName name="ffdfdfsdf">#REF!</definedName>
    <definedName name="fffff">#REF!</definedName>
    <definedName name="FGFF">#REF!</definedName>
    <definedName name="FGJF">#REF!</definedName>
    <definedName name="FGJFJ">#REF!</definedName>
    <definedName name="Final">#REF!</definedName>
    <definedName name="finsum">#REF!</definedName>
    <definedName name="FiscalYear">#REF!</definedName>
    <definedName name="FncDistList">#REF!</definedName>
    <definedName name="FncList">#REF!</definedName>
    <definedName name="FncName">#REF!</definedName>
    <definedName name="FOR__THE_FOUR_WEEKS_ENDED_OCTOBER_25__1997" localSheetId="0">#REF!</definedName>
    <definedName name="FOR__THE_FOUR_WEEKS_ENDED_OCTOBER_25__1997">#REF!</definedName>
    <definedName name="forgetit">#REF!</definedName>
    <definedName name="fsdasfasfdad">#REF!</definedName>
    <definedName name="fsssadfdf">#REF!</definedName>
    <definedName name="FUNCTIONAL">#REF!</definedName>
    <definedName name="fx">#REF!</definedName>
    <definedName name="fye">#REF!</definedName>
    <definedName name="g">#REF!</definedName>
    <definedName name="G.Assumptions">#REF!</definedName>
    <definedName name="G.BalanceSheet">#REF!</definedName>
    <definedName name="G.BookDeprec">#REF!</definedName>
    <definedName name="G.CashFlow">#REF!</definedName>
    <definedName name="G.CloseBalSheet">#REF!</definedName>
    <definedName name="G.ControlPanel">#REF!</definedName>
    <definedName name="G.Debt">#REF!</definedName>
    <definedName name="G.DebtTables">#REF!</definedName>
    <definedName name="G.EquitySplit">#REF!</definedName>
    <definedName name="G.IncomeStmt">#REF!</definedName>
    <definedName name="G.Inputs">#REF!</definedName>
    <definedName name="G.IntRates">#REF!</definedName>
    <definedName name="G.Returns">#REF!</definedName>
    <definedName name="G.TaxDeprec">#REF!</definedName>
    <definedName name="G.Triggers">#REF!</definedName>
    <definedName name="gbm">#REF!</definedName>
    <definedName name="GELSON_s_NVENTORIES" localSheetId="0">#REF!</definedName>
    <definedName name="GELSON_s_NVENTORIES">#REF!</definedName>
    <definedName name="GG">#REF!</definedName>
    <definedName name="gggggggggggggg">#REF!</definedName>
    <definedName name="GH">#REF!</definedName>
    <definedName name="ghkb">#REF!</definedName>
    <definedName name="gold_print">#REF!</definedName>
    <definedName name="gotfff">#REF!</definedName>
    <definedName name="GROUPER">#REF!</definedName>
    <definedName name="HEADER">#REF!</definedName>
    <definedName name="hhrg">#REF!</definedName>
    <definedName name="hipps">#REF!</definedName>
    <definedName name="hjjl">#REF!</definedName>
    <definedName name="hn._I006">#REF!</definedName>
    <definedName name="hn._I018">#REF!</definedName>
    <definedName name="hn._I024">#REF!</definedName>
    <definedName name="hn._I028">#REF!</definedName>
    <definedName name="hn._I029">#REF!</definedName>
    <definedName name="hn._I030">#REF!</definedName>
    <definedName name="hn._I031">#REF!</definedName>
    <definedName name="hn._I044">#REF!</definedName>
    <definedName name="hn._I051">#REF!</definedName>
    <definedName name="hn._I059">#REF!</definedName>
    <definedName name="hn._I062">#REF!</definedName>
    <definedName name="hn._I070">#REF!</definedName>
    <definedName name="hn._I071">#REF!</definedName>
    <definedName name="hn._I075">#REF!</definedName>
    <definedName name="hn._I077">#REF!</definedName>
    <definedName name="hn._I083">#REF!</definedName>
    <definedName name="hn._I085">#REF!</definedName>
    <definedName name="hn._P001">#REF!</definedName>
    <definedName name="hn._P002">#REF!</definedName>
    <definedName name="hn._P004">#REF!</definedName>
    <definedName name="hn._P014">#REF!</definedName>
    <definedName name="hn._P016">#REF!</definedName>
    <definedName name="hn._P017">#REF!</definedName>
    <definedName name="hn._P017g">#REF!</definedName>
    <definedName name="hn._P021">#REF!</definedName>
    <definedName name="hn._P024">#REF!</definedName>
    <definedName name="hn.Add015">#REF!</definedName>
    <definedName name="hn.ConvertVal1">#REF!</definedName>
    <definedName name="hn.ConvertZero1">#REF!</definedName>
    <definedName name="hn.ConvertZero2">#REF!</definedName>
    <definedName name="hn.ConvertZero3">#REF!</definedName>
    <definedName name="hn.ConvertZero4">#REF!</definedName>
    <definedName name="hn.ConvertZeroUnhide1">#REF!</definedName>
    <definedName name="hn.CopyforPR">#REF!</definedName>
    <definedName name="hn.Delete015">#REF!</definedName>
    <definedName name="hn.domestic">#REF!</definedName>
    <definedName name="hn.FromMain">#REF!</definedName>
    <definedName name="hn.FromMain1">#REF!</definedName>
    <definedName name="hn.FromMain2">#REF!</definedName>
    <definedName name="hn.FromMain3">#REF!</definedName>
    <definedName name="hn.FromMain4">#REF!</definedName>
    <definedName name="hn.FromMain5">#REF!</definedName>
    <definedName name="hn.Global">#REF!</definedName>
    <definedName name="hn.LTM_MultByFXRates">#REF!</definedName>
    <definedName name="hn.LTMData">#REF!</definedName>
    <definedName name="hn.MultbyFXRates">#REF!</definedName>
    <definedName name="hn.MultByFXRates1">#REF!</definedName>
    <definedName name="hn.MultByFXRates2">#REF!</definedName>
    <definedName name="hn.MultByFXRates3">#REF!</definedName>
    <definedName name="hn.MultbyFxrates4">#REF!</definedName>
    <definedName name="hn.multbyfxrates5">#REF!</definedName>
    <definedName name="hn.multbyfxrates6">#REF!</definedName>
    <definedName name="hn.multbyfxrates7">#REF!</definedName>
    <definedName name="hn.MultByFXRatesBot1">#REF!</definedName>
    <definedName name="hn.MultByFXRatesBot2">#REF!</definedName>
    <definedName name="hn.MultByFXRatesBot3">#REF!</definedName>
    <definedName name="hn.MultByFXRatesBot4">#REF!</definedName>
    <definedName name="hn.MultByFXRatesBot5">#REF!</definedName>
    <definedName name="hn.MultByFXRatesBot6">#REF!</definedName>
    <definedName name="hn.MultByFXRatesBot7">#REF!</definedName>
    <definedName name="hn.MultByFXRatesTop1">#REF!</definedName>
    <definedName name="hn.MultByFXRatesTop2">#REF!</definedName>
    <definedName name="hn.MultByFXRatesTop3">#REF!</definedName>
    <definedName name="hn.MultByFXRatesTop4">#REF!</definedName>
    <definedName name="hn.MultByFXRatesTop5">#REF!</definedName>
    <definedName name="hn.MultByFXRatesTop6">#REF!</definedName>
    <definedName name="hn.MultByFXRatesTop7">#REF!</definedName>
    <definedName name="hn.ParityCheck">#REF!</definedName>
    <definedName name="hn.PrivateLTMYear">#REF!</definedName>
    <definedName name="hn.USLast">#REF!</definedName>
    <definedName name="hn.YearLabel">#REF!</definedName>
    <definedName name="hod">#REF!</definedName>
    <definedName name="houy">#REF!</definedName>
    <definedName name="HydroChem_Industrial_Services__Inc.">#REF!</definedName>
    <definedName name="IMPACT">#REF!</definedName>
    <definedName name="IncludeDataLabels">#REF!</definedName>
    <definedName name="IncluedSeriesLabels">#REF!</definedName>
    <definedName name="INCOME">#REF!</definedName>
    <definedName name="Income__loss__from_continuing_operations" localSheetId="0">#REF!</definedName>
    <definedName name="Income__loss__from_continuing_operations">#REF!</definedName>
    <definedName name="Income_Statement">#REF!</definedName>
    <definedName name="Increase__Decrease__in" localSheetId="0">#REF!</definedName>
    <definedName name="Increase__Decrease__in">#REF!</definedName>
    <definedName name="int">#REF!</definedName>
    <definedName name="int.switch">#REF!</definedName>
    <definedName name="Intercompany">#REF!</definedName>
    <definedName name="Interest">#REF!</definedName>
    <definedName name="Inventory_Paste" localSheetId="0">#REF!</definedName>
    <definedName name="Inventory_Paste">#REF!</definedName>
    <definedName name="Investor1">#REF!</definedName>
    <definedName name="iop">#REF!</definedName>
    <definedName name="ipo">#REF!</definedName>
    <definedName name="IPRD_mites">#REF!</definedName>
    <definedName name="IPRD_Pollen">#REF!</definedName>
    <definedName name="IQB_BOOKMARK_LOCATION_0">#REF!</definedName>
    <definedName name="is">#REF!</definedName>
    <definedName name="ISCompany">#REF!</definedName>
    <definedName name="ISName">#REF!</definedName>
    <definedName name="IssuerName">#REF!</definedName>
    <definedName name="JFGG">#REF!</definedName>
    <definedName name="jkl">#REF!</definedName>
    <definedName name="JRSUB">#REF!</definedName>
    <definedName name="key">#REF!</definedName>
    <definedName name="Key_Statistics_by_Month_EXPORT">#REF!</definedName>
    <definedName name="keycopr">#REF!</definedName>
    <definedName name="keycorp">#REF!</definedName>
    <definedName name="keycorp2">#REF!</definedName>
    <definedName name="KHL_1">#REF!</definedName>
    <definedName name="KHL_10">#REF!</definedName>
    <definedName name="KHL_3">#REF!</definedName>
    <definedName name="KHL_4">#REF!</definedName>
    <definedName name="KHL_5">#REF!</definedName>
    <definedName name="KHL_6">#REF!</definedName>
    <definedName name="KHL_7">#REF!</definedName>
    <definedName name="KHL_8">#REF!</definedName>
    <definedName name="KHL_9">#REF!</definedName>
    <definedName name="KKRFX">#REF!</definedName>
    <definedName name="Last_Row">#REF!</definedName>
    <definedName name="lastdebt">#REF!</definedName>
    <definedName name="look">#REF!</definedName>
    <definedName name="lookup">#REF!</definedName>
    <definedName name="Loss_on_discontinued_operations" localSheetId="0">#REF!</definedName>
    <definedName name="Loss_on_discontinued_operations">#REF!</definedName>
    <definedName name="LowerBoundColumn">#REF!</definedName>
    <definedName name="ls02.Selected">#REF!</definedName>
    <definedName name="LTM">#REF!</definedName>
    <definedName name="ltm_BalanceSheet">#REF!</definedName>
    <definedName name="ltm_IncomeStatement">#REF!</definedName>
    <definedName name="LTMDate">#REF!</definedName>
    <definedName name="MADS">#REF!</definedName>
    <definedName name="MADSHi">#REF!</definedName>
    <definedName name="MADSLow">#REF!</definedName>
    <definedName name="MADSMax">#REF!</definedName>
    <definedName name="MADSMin">#REF!</definedName>
    <definedName name="MADSRating">#REF!</definedName>
    <definedName name="MADSScoresHi">#REF!</definedName>
    <definedName name="MADSScoresLow">#REF!</definedName>
    <definedName name="MAIN">#REF!</definedName>
    <definedName name="Malcolm">#REF!</definedName>
    <definedName name="Margin">#REF!</definedName>
    <definedName name="MarginList">#REF!</definedName>
    <definedName name="MCVV">#REF!</definedName>
    <definedName name="Meat">#REF!</definedName>
    <definedName name="Medicaid">#REF!</definedName>
    <definedName name="MedicaidHi">#REF!</definedName>
    <definedName name="MedicaidLow">#REF!</definedName>
    <definedName name="MedicaidMax">#REF!</definedName>
    <definedName name="MedicaidMin">#REF!</definedName>
    <definedName name="MedicaidRating">#REF!</definedName>
    <definedName name="MedicaidScoresHi">#REF!</definedName>
    <definedName name="MedicaidScoresLow">#REF!</definedName>
    <definedName name="Medicare">#REF!</definedName>
    <definedName name="MedicareHi">#REF!</definedName>
    <definedName name="MedicareLow">#REF!</definedName>
    <definedName name="MedicareMax">#REF!</definedName>
    <definedName name="MedicareMin">#REF!</definedName>
    <definedName name="MedicareRating">#REF!</definedName>
    <definedName name="MedicareScoresHi">#REF!</definedName>
    <definedName name="MedicareScoresLow">#REF!</definedName>
    <definedName name="meeting">#REF!</definedName>
    <definedName name="MgnName">#REF!</definedName>
    <definedName name="MiddleRow">#REF!</definedName>
    <definedName name="MLDD">#REF!</definedName>
    <definedName name="MLDDHi">#REF!</definedName>
    <definedName name="MLDDLegend">#REF!</definedName>
    <definedName name="MLDDLow">#REF!</definedName>
    <definedName name="MLDDMax">#REF!</definedName>
    <definedName name="MLDDMin">#REF!</definedName>
    <definedName name="MLDDRating">#REF!</definedName>
    <definedName name="MLDDScoresHi">#REF!</definedName>
    <definedName name="MLDDScoresLow">#REF!</definedName>
    <definedName name="MNVN">#REF!</definedName>
    <definedName name="MOABBR">#REF!</definedName>
    <definedName name="MOLYR">#REF!</definedName>
    <definedName name="MONAME">#REF!</definedName>
    <definedName name="MONTH">#REF!</definedName>
    <definedName name="MOREASS">#REF!</definedName>
    <definedName name="MSA05Rural">#REF!</definedName>
    <definedName name="MSA05Urban">#REF!</definedName>
    <definedName name="MSARural2005">#REF!</definedName>
    <definedName name="MSAUrban2005">#REF!</definedName>
    <definedName name="MSTR.11.mo_aup___auc_trend_by_store_type">#REF!</definedName>
    <definedName name="MSTR.Dashboard_AUP_AUC_Units">#REF!</definedName>
    <definedName name="MSTR.Dashboard_AUP_AUC_Units.1">#REF!</definedName>
    <definedName name="MSTR.Earnings_Call___Homer_Sales_Daily_Report">#REF!</definedName>
    <definedName name="MSTR.Going_in_Gross_Margins_by_Month">#REF!</definedName>
    <definedName name="MSTR.Going_in_Gross_Margins_by_Month___Same_Stores">#REF!</definedName>
    <definedName name="MSTR.Going_in_Gross_Margins_by_Month1">#REF!</definedName>
    <definedName name="MSTR.Going_in_Gross_Margins_by_Month2">#REF!</definedName>
    <definedName name="MSTR.Going_in_Gross_Margins_by_Month3">#REF!</definedName>
    <definedName name="MSTR.KPIs_New_Stores_weekly_no_tot">#REF!</definedName>
    <definedName name="MSTR.KPIs_New_Stores_weekly_no_tot.1">#REF!</definedName>
    <definedName name="MSTR.Sales_by_Week">#REF!</definedName>
    <definedName name="MSTR.Same_Stores_Tracking">#REF!</definedName>
    <definedName name="MSTR.Same_Stores_Tracking.1">#REF!</definedName>
    <definedName name="mult">#REF!</definedName>
    <definedName name="Neg">#REF!</definedName>
    <definedName name="Neu">#REF!</definedName>
    <definedName name="nm">#REF!</definedName>
    <definedName name="no">#REF!</definedName>
    <definedName name="NoConsolList">#REF!</definedName>
    <definedName name="NoTotalList">#REF!</definedName>
    <definedName name="NVC">#REF!</definedName>
    <definedName name="ocase">#REF!</definedName>
    <definedName name="OCFM">#REF!</definedName>
    <definedName name="OCFMHi">#REF!</definedName>
    <definedName name="OCFMLow">#REF!</definedName>
    <definedName name="OCFMMax">#REF!</definedName>
    <definedName name="OCFMMin">#REF!</definedName>
    <definedName name="OCFMRating">#REF!</definedName>
    <definedName name="OCFMScoresHi">#REF!</definedName>
    <definedName name="OCFMScoresLow">#REF!</definedName>
    <definedName name="OCTLTM">#REF!</definedName>
    <definedName name="OFFDPT" localSheetId="0">#REF!</definedName>
    <definedName name="OFFDPT">#REF!</definedName>
    <definedName name="OFFDPT_A" localSheetId="0">#REF!</definedName>
    <definedName name="OFFDPT_A">#REF!</definedName>
    <definedName name="ok">#REF!</definedName>
    <definedName name="one">#REF!</definedName>
    <definedName name="oop_balance_sheet_summary">#REF!</definedName>
    <definedName name="oop_bookings">#REF!</definedName>
    <definedName name="oop_bookings_and_backlog_detail">#REF!</definedName>
    <definedName name="oop_bookings_summary">#REF!</definedName>
    <definedName name="oop_direct_margin_rate">#REF!</definedName>
    <definedName name="oop_gross_margin">#REF!</definedName>
    <definedName name="oop_gross_margin_percent">#REF!</definedName>
    <definedName name="oop_headcount">#REF!</definedName>
    <definedName name="oop_income_statement_detail">#REF!</definedName>
    <definedName name="oop_income_statement_variances">#REF!</definedName>
    <definedName name="oop_inventory">#REF!</definedName>
    <definedName name="oop_net_cash_position">#REF!</definedName>
    <definedName name="oop_operating_cash_flow">#REF!</definedName>
    <definedName name="oop_operating_measures">#REF!</definedName>
    <definedName name="oop_operating_summary">#REF!</definedName>
    <definedName name="oop_recaps">#REF!</definedName>
    <definedName name="oop_return_on_managed_assets">#REF!</definedName>
    <definedName name="oop_sales_and_margin">#REF!</definedName>
    <definedName name="oop_trade_accounts_payables">#REF!</definedName>
    <definedName name="oop_trade_accounts_receivables">#REF!</definedName>
    <definedName name="oop_trade_sales">#REF!</definedName>
    <definedName name="oop_working_capital">#REF!</definedName>
    <definedName name="op">#REF!</definedName>
    <definedName name="OpRev">#REF!</definedName>
    <definedName name="P.Assumptions">#REF!</definedName>
    <definedName name="P.Backup">#REF!</definedName>
    <definedName name="P.BalanceSheet">#REF!</definedName>
    <definedName name="P.Base">#REF!</definedName>
    <definedName name="P.CashFlow">#REF!</definedName>
    <definedName name="P.CloseBalSheet">#REF!</definedName>
    <definedName name="P.ControlPanel">#REF!</definedName>
    <definedName name="p.Covenants">#REF!</definedName>
    <definedName name="p.Covenants_Titles">#REF!</definedName>
    <definedName name="P.Cover">#REF!</definedName>
    <definedName name="p.CreditStats">#REF!</definedName>
    <definedName name="p.DCF">#REF!</definedName>
    <definedName name="p.DCF_Titles">#REF!</definedName>
    <definedName name="P.Debt">#REF!</definedName>
    <definedName name="P.IncomeStmt">#REF!</definedName>
    <definedName name="P.Inputs">#REF!</definedName>
    <definedName name="P.IntRates">#REF!</definedName>
    <definedName name="p.LTM_BS">#REF!</definedName>
    <definedName name="p.LTM_IS">#REF!</definedName>
    <definedName name="p.ratio">#REF!</definedName>
    <definedName name="P.Returns">#REF!</definedName>
    <definedName name="p.SP">#REF!</definedName>
    <definedName name="p.Summary">#REF!</definedName>
    <definedName name="p.Summary_Titles">#REF!</definedName>
    <definedName name="page1">#REF!</definedName>
    <definedName name="page2">#REF!</definedName>
    <definedName name="page3">#REF!</definedName>
    <definedName name="paige">#REF!</definedName>
    <definedName name="part">#REF!</definedName>
    <definedName name="Paste_Income" localSheetId="0">#REF!</definedName>
    <definedName name="Paste_Income">#REF!</definedName>
    <definedName name="Paste_Sales" localSheetId="0">#REF!</definedName>
    <definedName name="Paste_Sales">#REF!</definedName>
    <definedName name="Paste_Trans" localSheetId="0">#REF!</definedName>
    <definedName name="Paste_Trans">#REF!</definedName>
    <definedName name="Paulie">#REF!</definedName>
    <definedName name="Paulie2">#REF!</definedName>
    <definedName name="Paulie3">#REF!</definedName>
    <definedName name="PE">#REF!</definedName>
    <definedName name="pe_step">#REF!</definedName>
    <definedName name="PNT">#REF!</definedName>
    <definedName name="POF">#REF!</definedName>
    <definedName name="Pos">#REF!</definedName>
    <definedName name="ppmult1">#REF!</definedName>
    <definedName name="ppmult2">#REF!</definedName>
    <definedName name="ppmult3">#REF!</definedName>
    <definedName name="PREF">#REF!</definedName>
    <definedName name="Pref_space">#REF!</definedName>
    <definedName name="PREFIX">#REF!</definedName>
    <definedName name="PREPARED_DATE">#REF!</definedName>
    <definedName name="Prime">#REF!</definedName>
    <definedName name="PRINT" localSheetId="0">#REF!</definedName>
    <definedName name="PRINT">#REF!</definedName>
    <definedName name="Print_Area_MI">#REF!</definedName>
    <definedName name="Print_Area_Reset">#REF!</definedName>
    <definedName name="Print1Start">#REF!</definedName>
    <definedName name="Print1Stop">#REF!</definedName>
    <definedName name="Print2Start">#REF!</definedName>
    <definedName name="Print2Stop">#REF!</definedName>
    <definedName name="Print3Start">#REF!</definedName>
    <definedName name="Print3Stop">#REF!</definedName>
    <definedName name="PrintArea">#REF!</definedName>
    <definedName name="PrintConsolPage">#REF!</definedName>
    <definedName name="PrintDetailPages">#REF!</definedName>
    <definedName name="PRINTE" localSheetId="0">#REF!</definedName>
    <definedName name="PRINTE">#REF!</definedName>
    <definedName name="PrintEnd">#REF!</definedName>
    <definedName name="PRIORMO">#REF!</definedName>
    <definedName name="PRIORYEAR" localSheetId="0">#REF!</definedName>
    <definedName name="PRIORYEAR">#REF!</definedName>
    <definedName name="PRIORYR">#REF!</definedName>
    <definedName name="PRIORYTD">#REF!</definedName>
    <definedName name="project">#REF!</definedName>
    <definedName name="PROMOTE">#REF!</definedName>
    <definedName name="public">#REF!</definedName>
    <definedName name="q">#REF!</definedName>
    <definedName name="QQ">#REF!</definedName>
    <definedName name="QQQ">#REF!</definedName>
    <definedName name="QualFactors">#REF!</definedName>
    <definedName name="qwasfdasfdasfd">#REF!</definedName>
    <definedName name="qweasfdawfe">#REF!</definedName>
    <definedName name="qweasfdsfd">#REF!</definedName>
    <definedName name="qweqrewqwre">#REF!</definedName>
    <definedName name="qweqwe">#REF!</definedName>
    <definedName name="qweqweqweqwre">#REF!</definedName>
    <definedName name="qweqweqwer">#REF!</definedName>
    <definedName name="qweqwerqwre">#REF!</definedName>
    <definedName name="qweqwesd">#REF!</definedName>
    <definedName name="qweqwre">#REF!</definedName>
    <definedName name="qweqwreqwre">#REF!</definedName>
    <definedName name="qweqwrewre">#REF!</definedName>
    <definedName name="QWERASFDASFDSDAQWRE">#REF!</definedName>
    <definedName name="qwerqwerqwe">#REF!</definedName>
    <definedName name="qwerwreasfd">#REF!</definedName>
    <definedName name="QWERWREQSFDASDWRE">#REF!</definedName>
    <definedName name="qweweasf">#REF!</definedName>
    <definedName name="qweweasfd">#REF!</definedName>
    <definedName name="qweweq">#REF!</definedName>
    <definedName name="qwewesfd">#REF!</definedName>
    <definedName name="qwewqeffs">#REF!</definedName>
    <definedName name="qwqweqwerqwre">#REF!</definedName>
    <definedName name="qwqwerqwerqweasfd">#REF!</definedName>
    <definedName name="qwqwre">#REF!</definedName>
    <definedName name="qwreqwe">#REF!</definedName>
    <definedName name="qwreqwer">#REF!</definedName>
    <definedName name="qwreqwerqwreqwe">#REF!</definedName>
    <definedName name="qwreqwreqwer">#REF!</definedName>
    <definedName name="qwreqwreqwere">#REF!</definedName>
    <definedName name="qwreqwreqwre">#REF!</definedName>
    <definedName name="qwreqwreqwreqwreasfd">#REF!</definedName>
    <definedName name="qwreqwreqwreqwreqwre">#REF!</definedName>
    <definedName name="qwresfd">#REF!</definedName>
    <definedName name="qwwerqwerwe">#REF!</definedName>
    <definedName name="r.CashFlow">#REF!</definedName>
    <definedName name="r.Leverage">#REF!</definedName>
    <definedName name="r.Liquidity">#REF!</definedName>
    <definedName name="r.LTM">#REF!</definedName>
    <definedName name="r.LTMInterim">#REF!</definedName>
    <definedName name="r.Market">#REF!</definedName>
    <definedName name="r.Profitability">#REF!</definedName>
    <definedName name="r.Summary">#REF!</definedName>
    <definedName name="Rank2Rtgs">#REF!</definedName>
    <definedName name="rate">#REF!</definedName>
    <definedName name="ratio">#REF!</definedName>
    <definedName name="RDY">#REF!</definedName>
    <definedName name="re">#REF!</definedName>
    <definedName name="READY">#REF!</definedName>
    <definedName name="Recap">#REF!</definedName>
    <definedName name="RecRtg">#REF!</definedName>
    <definedName name="REPAY">#REF!</definedName>
    <definedName name="REPORT">#REF!</definedName>
    <definedName name="RETDT">#REF!</definedName>
    <definedName name="RETURN">#REF!</definedName>
    <definedName name="Returns">#REF!</definedName>
    <definedName name="RevenuesHi">#REF!</definedName>
    <definedName name="RevenuesLow">#REF!</definedName>
    <definedName name="RevenuesMax">#REF!</definedName>
    <definedName name="RevenuesMin">#REF!</definedName>
    <definedName name="RevenuesRating">#REF!</definedName>
    <definedName name="RevenuesScoresHi">#REF!</definedName>
    <definedName name="RevenuesScoresLow">#REF!</definedName>
    <definedName name="RevGrowHi">#REF!</definedName>
    <definedName name="RevGrowLow">#REF!</definedName>
    <definedName name="RevGrowMax">#REF!</definedName>
    <definedName name="RevGrowMin">#REF!</definedName>
    <definedName name="RevGrowRating">#REF!</definedName>
    <definedName name="RevGrowScoresHi">#REF!</definedName>
    <definedName name="RevGrowScoresLow">#REF!</definedName>
    <definedName name="revolver">#REF!</definedName>
    <definedName name="rey">#REF!</definedName>
    <definedName name="RowTitleRegion1..I1">#REF!</definedName>
    <definedName name="RT_Company">#REF!</definedName>
    <definedName name="RtApp">#REF!</definedName>
    <definedName name="Rtgs2Rank">#REF!</definedName>
    <definedName name="RtISList">#REF!</definedName>
    <definedName name="RTName">#REF!</definedName>
    <definedName name="RUN">#REF!</definedName>
    <definedName name="RURAL">#REF!</definedName>
    <definedName name="RURAL01">#REF!</definedName>
    <definedName name="RURAL02">#REF!</definedName>
    <definedName name="rural2005">#REF!</definedName>
    <definedName name="RWEQWERQWREWREASFD">#REF!</definedName>
    <definedName name="s">#REF!</definedName>
    <definedName name="saasfd">#REF!</definedName>
    <definedName name="sad">#REF!</definedName>
    <definedName name="safdaasfd">#REF!</definedName>
    <definedName name="safdsfd">#REF!</definedName>
    <definedName name="salary">#REF!</definedName>
    <definedName name="SAVE">#REF!</definedName>
    <definedName name="SB">#REF!</definedName>
    <definedName name="scenario.1">#REF!</definedName>
    <definedName name="scenario.2">#REF!</definedName>
    <definedName name="scenario.3">#REF!</definedName>
    <definedName name="scenario.4">#REF!</definedName>
    <definedName name="SCHOOL" localSheetId="0">#REF!</definedName>
    <definedName name="SCHOOL">#REF!</definedName>
    <definedName name="SCHOOLD" localSheetId="0">#REF!</definedName>
    <definedName name="SCHOOLD">#REF!</definedName>
    <definedName name="SCHOOLE" localSheetId="0">#REF!</definedName>
    <definedName name="SCHOOLE">#REF!</definedName>
    <definedName name="Score2Ratg">#REF!</definedName>
    <definedName name="sdaasd">#REF!</definedName>
    <definedName name="sdfgrsta">#REF!</definedName>
    <definedName name="sdsfdasadzxc">#REF!</definedName>
    <definedName name="SegmentedDataEntryRange">#REF!</definedName>
    <definedName name="Sept">#REF!</definedName>
    <definedName name="SEPTLTM">#REF!</definedName>
    <definedName name="serv">#REF!</definedName>
    <definedName name="SERVICE">#REF!</definedName>
    <definedName name="sfdaasfdasfd">#REF!</definedName>
    <definedName name="sfdasasfdsfd">#REF!</definedName>
    <definedName name="SHEETA">#REF!</definedName>
    <definedName name="SHEETB">#REF!</definedName>
    <definedName name="SHEETC">#REF!</definedName>
    <definedName name="SheetName" localSheetId="2">"Index"</definedName>
    <definedName name="short">#REF!</definedName>
    <definedName name="Smart_Chart_Data_Table_f05b9a942e73421db797b135b2784000" localSheetId="0">#REF!</definedName>
    <definedName name="Smart_Chart_Data_Table_f05b9a942e73421db797b135b2784000">#REF!</definedName>
    <definedName name="SOF">#REF!</definedName>
    <definedName name="SOURCE">#REF!</definedName>
    <definedName name="Sources_from_operations" localSheetId="0">#REF!</definedName>
    <definedName name="Sources_from_operations">#REF!</definedName>
    <definedName name="sponsor">#REF!</definedName>
    <definedName name="SRSUB">#REF!</definedName>
    <definedName name="Stat" localSheetId="0">#REF!</definedName>
    <definedName name="Stat">#REF!</definedName>
    <definedName name="Step">#REF!</definedName>
    <definedName name="stop">#REF!</definedName>
    <definedName name="STORE_10" localSheetId="0">#REF!</definedName>
    <definedName name="STORE_10">#REF!</definedName>
    <definedName name="STORE_108" localSheetId="0">#REF!</definedName>
    <definedName name="STORE_108">#REF!</definedName>
    <definedName name="STORE_11" localSheetId="0">#REF!</definedName>
    <definedName name="STORE_11">#REF!</definedName>
    <definedName name="STORE_22" localSheetId="0">#REF!</definedName>
    <definedName name="STORE_22">#REF!</definedName>
    <definedName name="STORE_2B" localSheetId="0">#REF!</definedName>
    <definedName name="STORE_2B">#REF!</definedName>
    <definedName name="STORE_3B" localSheetId="0">#REF!</definedName>
    <definedName name="STORE_3B">#REF!</definedName>
    <definedName name="STORE_4" localSheetId="0">#REF!</definedName>
    <definedName name="STORE_4">#REF!</definedName>
    <definedName name="STORE_5" localSheetId="0">#REF!</definedName>
    <definedName name="STORE_5">#REF!</definedName>
    <definedName name="STORE_5A" localSheetId="0">#REF!</definedName>
    <definedName name="STORE_5A">#REF!</definedName>
    <definedName name="STORE_6" localSheetId="0">#REF!</definedName>
    <definedName name="STORE_6">#REF!</definedName>
    <definedName name="store_6_stmt" localSheetId="0">#REF!</definedName>
    <definedName name="store_6_stmt">#REF!</definedName>
    <definedName name="STORE_7" localSheetId="0">#REF!</definedName>
    <definedName name="STORE_7">#REF!</definedName>
    <definedName name="STORE_8B" localSheetId="0">#REF!</definedName>
    <definedName name="STORE_8B">#REF!</definedName>
    <definedName name="store_list" localSheetId="0">#REF!</definedName>
    <definedName name="store_list">#REF!</definedName>
    <definedName name="Store10" localSheetId="0">#REF!</definedName>
    <definedName name="Store10">#REF!</definedName>
    <definedName name="Store108" localSheetId="0">#REF!</definedName>
    <definedName name="Store108">#REF!</definedName>
    <definedName name="Store11" localSheetId="0">#REF!</definedName>
    <definedName name="Store11">#REF!</definedName>
    <definedName name="Store114" localSheetId="0">#REF!</definedName>
    <definedName name="Store114">#REF!</definedName>
    <definedName name="Store12" localSheetId="0">#REF!</definedName>
    <definedName name="Store12">#REF!</definedName>
    <definedName name="Store16" localSheetId="0">#REF!</definedName>
    <definedName name="Store16">#REF!</definedName>
    <definedName name="Store17" localSheetId="0">#REF!</definedName>
    <definedName name="Store17">#REF!</definedName>
    <definedName name="Store18" localSheetId="0">#REF!</definedName>
    <definedName name="Store18">#REF!</definedName>
    <definedName name="Store19" localSheetId="0">#REF!</definedName>
    <definedName name="Store19">#REF!</definedName>
    <definedName name="Store2" localSheetId="0">#REF!</definedName>
    <definedName name="Store2">#REF!</definedName>
    <definedName name="Store20" localSheetId="0">#REF!</definedName>
    <definedName name="Store20">#REF!</definedName>
    <definedName name="Store22" localSheetId="0">#REF!</definedName>
    <definedName name="Store22">#REF!</definedName>
    <definedName name="Store3" localSheetId="0">#REF!</definedName>
    <definedName name="Store3">#REF!</definedName>
    <definedName name="Store4" localSheetId="0">#REF!</definedName>
    <definedName name="Store4">#REF!</definedName>
    <definedName name="Store5" localSheetId="0">#REF!</definedName>
    <definedName name="Store5">#REF!</definedName>
    <definedName name="Store6" localSheetId="0">#REF!</definedName>
    <definedName name="Store6">#REF!</definedName>
    <definedName name="Store7" localSheetId="0">#REF!</definedName>
    <definedName name="Store7">#REF!</definedName>
    <definedName name="Store8" localSheetId="0">#REF!</definedName>
    <definedName name="Store8">#REF!</definedName>
    <definedName name="struc">#REF!</definedName>
    <definedName name="stub">#REF!</definedName>
    <definedName name="stupid">#REF!</definedName>
    <definedName name="subpik">#REF!</definedName>
    <definedName name="SUMMARY" localSheetId="0">#REF!</definedName>
    <definedName name="Summary">#REF!</definedName>
    <definedName name="SUMMARY_BOOK">#REF!</definedName>
    <definedName name="Summary_BS2">#REF!</definedName>
    <definedName name="sun">#REF!</definedName>
    <definedName name="ta">#REF!</definedName>
    <definedName name="TABL_COM">#REF!</definedName>
    <definedName name="TABL_EX">#REF!</definedName>
    <definedName name="TABL_JSD">#REF!</definedName>
    <definedName name="TABL_PRFD">#REF!</definedName>
    <definedName name="TABL_SSN">#REF!</definedName>
    <definedName name="TABLE">#REF!</definedName>
    <definedName name="target_ass">#REF!</definedName>
    <definedName name="target_balance">#REF!</definedName>
    <definedName name="target_cash">#REF!</definedName>
    <definedName name="target_income">#REF!</definedName>
    <definedName name="TARZANA96" localSheetId="0">#REF!</definedName>
    <definedName name="TARZANA96">#REF!</definedName>
    <definedName name="TARZANA97" localSheetId="0">#REF!</definedName>
    <definedName name="TARZANA97">#REF!</definedName>
    <definedName name="TAX">#REF!</definedName>
    <definedName name="Taxpb">#REF!</definedName>
    <definedName name="tcase">#REF!</definedName>
    <definedName name="term_cf">#REF!</definedName>
    <definedName name="term_eq">#REF!</definedName>
    <definedName name="Term_Sheet_Insert">#REF!</definedName>
    <definedName name="Terminal">#REF!</definedName>
    <definedName name="test" localSheetId="0">#REF!</definedName>
    <definedName name="Time_BoYR">#REF!</definedName>
    <definedName name="TopRow">#REF!</definedName>
    <definedName name="tp">#REF!</definedName>
    <definedName name="TRANS" localSheetId="0">#REF!</definedName>
    <definedName name="TRANS">#REF!</definedName>
    <definedName name="TRANSE" localSheetId="0">#REF!</definedName>
    <definedName name="TRANSE">#REF!</definedName>
    <definedName name="ttcase">#REF!</definedName>
    <definedName name="tttoot">#REF!</definedName>
    <definedName name="tv">#REF!</definedName>
    <definedName name="twert">#REF!</definedName>
    <definedName name="two.print">#REF!</definedName>
    <definedName name="ui">#REF!</definedName>
    <definedName name="URBAN">#REF!</definedName>
    <definedName name="URBAN01">#REF!</definedName>
    <definedName name="URBAN05">#REF!</definedName>
    <definedName name="urban2005">#REF!</definedName>
    <definedName name="USDollar">#REF!</definedName>
    <definedName name="USE">#REF!</definedName>
    <definedName name="uy">#REF!</definedName>
    <definedName name="Values">#REF!</definedName>
    <definedName name="VB_10" localSheetId="0">#REF!</definedName>
    <definedName name="VB_10">#REF!</definedName>
    <definedName name="VB_11" localSheetId="0">#REF!</definedName>
    <definedName name="VB_11">#REF!</definedName>
    <definedName name="VB_2" localSheetId="0">#REF!</definedName>
    <definedName name="VB_2">#REF!</definedName>
    <definedName name="VB_22" localSheetId="0">#REF!</definedName>
    <definedName name="VB_22">#REF!</definedName>
    <definedName name="VB_3B" localSheetId="0">#REF!</definedName>
    <definedName name="VB_3B">#REF!</definedName>
    <definedName name="vb_4" localSheetId="0">#REF!</definedName>
    <definedName name="vb_4">#REF!</definedName>
    <definedName name="VB_7" localSheetId="0">#REF!</definedName>
    <definedName name="VB_7">#REF!</definedName>
    <definedName name="VB_8" localSheetId="0">#REF!</definedName>
    <definedName name="VB_8">#REF!</definedName>
    <definedName name="VC">#REF!</definedName>
    <definedName name="VCNVC">#REF!</definedName>
    <definedName name="vcvc">#REF!</definedName>
    <definedName name="VMCCV">#REF!</definedName>
    <definedName name="VNCCV">#REF!</definedName>
    <definedName name="VV">#REF!</definedName>
    <definedName name="vvcrrr">#REF!</definedName>
    <definedName name="vvcv">#REF!</definedName>
    <definedName name="vvcvc">#REF!</definedName>
    <definedName name="WACC" localSheetId="0">#REF!</definedName>
    <definedName name="WACC">#REF!</definedName>
    <definedName name="wc">#REF!</definedName>
    <definedName name="weawe">#REF!</definedName>
    <definedName name="Weekly">#REF!</definedName>
    <definedName name="weew">#REF!</definedName>
    <definedName name="weqwef">#REF!</definedName>
    <definedName name="weqwerasf">#REF!</definedName>
    <definedName name="weqwsf">#REF!</definedName>
    <definedName name="WEST_H.97" localSheetId="0">#REF!</definedName>
    <definedName name="WEST_H.97">#REF!</definedName>
    <definedName name="WEST_H96" localSheetId="0">#REF!</definedName>
    <definedName name="WEST_H96">#REF!</definedName>
    <definedName name="wewwe">#REF!</definedName>
    <definedName name="WHATEVER">#REF!</definedName>
    <definedName name="WHATEVER2">#REF!</definedName>
    <definedName name="WHATEVER3">#REF!</definedName>
    <definedName name="WHATEVERS">#REF!</definedName>
    <definedName name="WHSE" localSheetId="0">#REF!</definedName>
    <definedName name="WHSE">#REF!</definedName>
    <definedName name="WHSEE" localSheetId="0">#REF!</definedName>
    <definedName name="WHSEE">#REF!</definedName>
    <definedName name="Working_Capital_Balances">#REF!</definedName>
    <definedName name="wqe">#REF!</definedName>
    <definedName name="wqeasfdasfdzxvc">#REF!</definedName>
    <definedName name="wqeawfawf">#REF!</definedName>
    <definedName name="wqeewasfd">#REF!</definedName>
    <definedName name="wqeqwe">#REF!</definedName>
    <definedName name="WQEWREQWREASDFSFD">#REF!</definedName>
    <definedName name="wqreqweqwrewreqfasd">#REF!</definedName>
    <definedName name="wqreqwre">#REF!</definedName>
    <definedName name="WQREWERQASFDWE">#REF!</definedName>
    <definedName name="WREQWEQWREASFDASFD">#REF!</definedName>
    <definedName name="wrewwrewasfd">#REF!</definedName>
    <definedName name="wrn">#REF!</definedName>
    <definedName name="wrn.1999">#REF!</definedName>
    <definedName name="wrn.1999._.Budget._.Supplementary.">#REF!</definedName>
    <definedName name="wrn.A_VALUATION.">#REF!</definedName>
    <definedName name="wrn.Accr_Dil.">#REF!</definedName>
    <definedName name="wrn.Active._.Stores." localSheetId="0">#REF!</definedName>
    <definedName name="wrn.Active._.Stores.">#REF!</definedName>
    <definedName name="wrn.Aging._.and._.Trend._.Analysis.">#REF!</definedName>
    <definedName name="wrn.All." localSheetId="0">#REF!</definedName>
    <definedName name="wrn.All.">#REF!</definedName>
    <definedName name="wrn.all._.gulp._.sheets.">#REF!</definedName>
    <definedName name="wrn.ALL._.PAGES.">#REF!</definedName>
    <definedName name="wrn.ALL._.SHEETS.">#REF!</definedName>
    <definedName name="wrn.All_Models.">#REF!</definedName>
    <definedName name="wrn.All_Sheets.">#REF!</definedName>
    <definedName name="wrn.ALLbutPREMIUM.">#REF!</definedName>
    <definedName name="wrn.AllModels.">#REF!</definedName>
    <definedName name="wrn.assets.">#REF!</definedName>
    <definedName name="wrn.balance._.sheet." localSheetId="0">#REF!</definedName>
    <definedName name="wrn.balance._.sheet.">#REF!</definedName>
    <definedName name="wrn.balance._.sheet.2">#REF!</definedName>
    <definedName name="wrn.basics.">#REF!</definedName>
    <definedName name="wrn.BOA._.Bank._.Book." localSheetId="0">#REF!</definedName>
    <definedName name="wrn.BOA._.Bank._.Book.">#REF!</definedName>
    <definedName name="wrn.BOARD.">#REF!</definedName>
    <definedName name="wrn.bod.">#REF!</definedName>
    <definedName name="wrn.BOOK.">#REF!</definedName>
    <definedName name="wrn.bullshit1.">#REF!</definedName>
    <definedName name="wrn.clientcopy.">#REF!</definedName>
    <definedName name="wrn.Current._.View.">#REF!</definedName>
    <definedName name="wrn.filecopy.">#REF!</definedName>
    <definedName name="wrn.Filter.">#REF!</definedName>
    <definedName name="wrn.Financial._.Statements.">#REF!</definedName>
    <definedName name="wrn.Financial._.Supplement.">#REF!</definedName>
    <definedName name="wrn.first2.">#REF!</definedName>
    <definedName name="wrn.first3.">#REF!</definedName>
    <definedName name="wrn.first4.">#REF!</definedName>
    <definedName name="wrn.HEAT.">#REF!</definedName>
    <definedName name="wrn.Hydraulic.">#REF!</definedName>
    <definedName name="wrn.Hydraulic2.">#REF!</definedName>
    <definedName name="wrn.ipovalue.">#REF!</definedName>
    <definedName name="wrn.ISCG._.model.">#REF!</definedName>
    <definedName name="wrn.liab.">#REF!</definedName>
    <definedName name="wrn.Maine.">#REF!</definedName>
    <definedName name="wrn.Maine2.">#REF!</definedName>
    <definedName name="wrn.merge.">#REF!</definedName>
    <definedName name="wrn.model.">#REF!</definedName>
    <definedName name="wrn.Monica." localSheetId="0">#REF!</definedName>
    <definedName name="wrn.Monica.">#REF!</definedName>
    <definedName name="wrn.month._.end.">#REF!</definedName>
    <definedName name="wrn.newest.">#REF!</definedName>
    <definedName name="wrn.packer._.1.">#REF!</definedName>
    <definedName name="wrn.print.">#REF!</definedName>
    <definedName name="wrn.Print._.All.">#REF!</definedName>
    <definedName name="wrn.Print._.Monthly._.Book.">#REF!</definedName>
    <definedName name="wrn.Print_Earnings_template.">#REF!</definedName>
    <definedName name="wrn.Print_Var_page.">#REF!</definedName>
    <definedName name="wrn.printall.">#REF!</definedName>
    <definedName name="wrn.Pump.">#REF!</definedName>
    <definedName name="wrn.RELEVANTSHEETS.">#REF!</definedName>
    <definedName name="wrn.rep1.">#REF!</definedName>
    <definedName name="wrn.Restricted._.Rpts." localSheetId="0">#REF!</definedName>
    <definedName name="wrn.Restricted._.Rpts.">#REF!</definedName>
    <definedName name="wrn.SANDSQUARTERLY.">#REF!</definedName>
    <definedName name="wrn.sched.">#REF!</definedName>
    <definedName name="wrn.test.">#REF!</definedName>
    <definedName name="wrn.TheWholeEnchilada.">#REF!</definedName>
    <definedName name="wrn.TOM.">#REF!</definedName>
    <definedName name="wrn.TOOL.">#REF!</definedName>
    <definedName name="wrn.Total." localSheetId="0">#REF!</definedName>
    <definedName name="wrn.Total.">#REF!</definedName>
    <definedName name="wrn.TransPrcd_123.">#REF!</definedName>
    <definedName name="wrn.VALUATION.">#REF!</definedName>
    <definedName name="wrn.wicor.">#REF!</definedName>
    <definedName name="WRN1.ALL" localSheetId="0">#REF!</definedName>
    <definedName name="WRN1.ALL">#REF!</definedName>
    <definedName name="wwreqwreqwrewerasfd">#REF!</definedName>
    <definedName name="wwreweqqweqwreasfd">#REF!</definedName>
    <definedName name="x">#REF!</definedName>
    <definedName name="xcb">#REF!</definedName>
    <definedName name="XDO_?ASSET_DESCRIPTION?" localSheetId="0">#REF!</definedName>
    <definedName name="XDO_?ASSET_DESCRIPTION?">#REF!</definedName>
    <definedName name="XDO_?ASSET_NUMBER?" localSheetId="0">#REF!</definedName>
    <definedName name="XDO_?ASSET_NUMBER?">#REF!</definedName>
    <definedName name="XDO_?ASSET_TYPE?" localSheetId="0">#REF!</definedName>
    <definedName name="XDO_?ASSET_TYPE?">#REF!</definedName>
    <definedName name="XDO_?BOOK?" localSheetId="0">#REF!</definedName>
    <definedName name="XDO_?BOOK?">#REF!</definedName>
    <definedName name="XDO_?CAR?" localSheetId="0">#REF!</definedName>
    <definedName name="XDO_?CAR?">#REF!</definedName>
    <definedName name="XDO_?COST?" localSheetId="0">#REF!</definedName>
    <definedName name="XDO_?COST?">#REF!</definedName>
    <definedName name="XDO_?DATE_PLACED_IN_SERVICE?" localSheetId="0">#REF!</definedName>
    <definedName name="XDO_?DATE_PLACED_IN_SERVICE?">#REF!</definedName>
    <definedName name="XDO_?LIFE_IN_MONTHS?" localSheetId="0">#REF!</definedName>
    <definedName name="XDO_?LIFE_IN_MONTHS?">#REF!</definedName>
    <definedName name="XDO_?LOCATION?" localSheetId="0">#REF!</definedName>
    <definedName name="XDO_?LOCATION?">#REF!</definedName>
    <definedName name="XDO_?LTD_DEPRICIATION?" localSheetId="0">#REF!</definedName>
    <definedName name="XDO_?LTD_DEPRICIATION?">#REF!</definedName>
    <definedName name="XDO_?LTD_IMPAIRMENT?" localSheetId="0">#REF!</definedName>
    <definedName name="XDO_?LTD_IMPAIRMENT?">#REF!</definedName>
    <definedName name="XDO_?MODEL?" localSheetId="0">#REF!</definedName>
    <definedName name="XDO_?MODEL?">#REF!</definedName>
    <definedName name="XDO_?NET_BOOK_VALUE?" localSheetId="0">#REF!</definedName>
    <definedName name="XDO_?NET_BOOK_VALUE?">#REF!</definedName>
    <definedName name="XDO_?SERIAL_NUMBER?" localSheetId="0">#REF!</definedName>
    <definedName name="XDO_?SERIAL_NUMBER?">#REF!</definedName>
    <definedName name="XDO_?SUB_TYPE?" localSheetId="0">#REF!</definedName>
    <definedName name="XDO_?SUB_TYPE?">#REF!</definedName>
    <definedName name="XDO_?SYSDATE?" localSheetId="0">#REF!</definedName>
    <definedName name="XDO_?SYSDATE?">#REF!</definedName>
    <definedName name="XDO_?TAG_NUMBER?" localSheetId="0">#REF!</definedName>
    <definedName name="XDO_?TAG_NUMBER?">#REF!</definedName>
    <definedName name="XDO_?TYPE?" localSheetId="0">#REF!</definedName>
    <definedName name="XDO_?TYPE?">#REF!</definedName>
    <definedName name="XDO_?UNITS?" localSheetId="0">#REF!</definedName>
    <definedName name="XDO_?UNITS?">#REF!</definedName>
    <definedName name="XDO_?YTD_DEPRICIATION?" localSheetId="0">#REF!</definedName>
    <definedName name="XDO_?YTD_DEPRICIATION?">#REF!</definedName>
    <definedName name="XDO_?YTD_IMPAIRMENT?" localSheetId="0">#REF!</definedName>
    <definedName name="XDO_?YTD_IMPAIRMENT?">#REF!</definedName>
    <definedName name="XDO_GROUP_?G_1?" localSheetId="0">#REF!</definedName>
    <definedName name="XDO_GROUP_?G_1?">#REF!</definedName>
    <definedName name="Xrate">#REF!</definedName>
    <definedName name="xx">#REF!</definedName>
    <definedName name="xxxxxxxx">#REF!</definedName>
    <definedName name="y">#REF!</definedName>
    <definedName name="YEAH">#REF!</definedName>
    <definedName name="YEAHRIGHT">#REF!</definedName>
    <definedName name="year">#REF!</definedName>
    <definedName name="YTD" localSheetId="0">#REF!</definedName>
    <definedName name="YTD">#REF!</definedName>
    <definedName name="YTDPRIOR">#REF!</definedName>
    <definedName name="yty">#REF!</definedName>
    <definedName name="ytyuhj">#REF!</definedName>
    <definedName name="yyuyyyu">#REF!</definedName>
    <definedName name="z">#REF!</definedName>
    <definedName name="zasdasdasfdasdf">#REF!</definedName>
    <definedName name="zxcvzxvczxvc">#REF!</definedName>
    <definedName name="zxcvzxvczxvcxvcz">#REF!</definedName>
    <definedName name="zxcvzxvczxvczxvc">#REF!</definedName>
    <definedName name="zxcvzxvczxvczxvczxvcxvczxvczxc">#REF!</definedName>
    <definedName name="zxvczxvcxc">#REF!</definedName>
    <definedName name="zxvczxvczxvczxvc">#REF!</definedName>
    <definedName name="zxzxcv">#REF!</definedName>
    <definedName name="zxzxvczxvc">#REF!</definedName>
    <definedName name="zzxzx">#REF!</definedName>
    <definedName name="zzzzzz">#REF!</definedName>
  </definedNames>
  <calcPr calcId="191029"/>
</workbook>
</file>

<file path=xl/calcChain.xml><?xml version="1.0" encoding="utf-8"?>
<calcChain xmlns="http://schemas.openxmlformats.org/spreadsheetml/2006/main">
  <c r="E36" i="21" l="1"/>
  <c r="E40" i="21"/>
  <c r="H34" i="6"/>
  <c r="H33" i="6"/>
  <c r="H32" i="6"/>
  <c r="H29" i="6"/>
  <c r="E29" i="6"/>
  <c r="G29" i="6" s="1"/>
  <c r="E34" i="6"/>
  <c r="G34" i="6" s="1"/>
  <c r="E33" i="6"/>
  <c r="F33" i="6" l="1"/>
  <c r="F34" i="6"/>
  <c r="G33" i="6"/>
  <c r="F28" i="10" l="1"/>
  <c r="F45" i="10" l="1"/>
  <c r="AK45" i="12" l="1"/>
  <c r="AK47" i="12"/>
  <c r="AK46" i="12"/>
  <c r="AV51" i="12" l="1"/>
  <c r="AU51" i="12"/>
  <c r="AT51" i="12"/>
  <c r="AS51" i="12"/>
  <c r="AR51" i="12"/>
  <c r="AQ51" i="12"/>
  <c r="AP51" i="12"/>
  <c r="AO51" i="12"/>
  <c r="AN51" i="12"/>
  <c r="AM51" i="12"/>
  <c r="AL51" i="12"/>
  <c r="AV50" i="12"/>
  <c r="AV52" i="12" s="1"/>
  <c r="AU50" i="12"/>
  <c r="AU52" i="12" s="1"/>
  <c r="AT50" i="12"/>
  <c r="AT52" i="12" s="1"/>
  <c r="AS50" i="12"/>
  <c r="AS52" i="12" s="1"/>
  <c r="AR50" i="12"/>
  <c r="AR52" i="12" s="1"/>
  <c r="AQ50" i="12"/>
  <c r="AQ52" i="12" s="1"/>
  <c r="AP50" i="12"/>
  <c r="AP52" i="12" s="1"/>
  <c r="AO50" i="12"/>
  <c r="AO52" i="12" s="1"/>
  <c r="AN50" i="12"/>
  <c r="AN52" i="12" s="1"/>
  <c r="AM50" i="12"/>
  <c r="AM52" i="12" s="1"/>
  <c r="AL50" i="12"/>
  <c r="AL52" i="12" s="1"/>
  <c r="AV48" i="12"/>
  <c r="AU48" i="12"/>
  <c r="AT48" i="12"/>
  <c r="AS48" i="12"/>
  <c r="AR48" i="12"/>
  <c r="AQ48" i="12"/>
  <c r="AP48" i="12"/>
  <c r="AO48" i="12"/>
  <c r="AN48" i="12"/>
  <c r="AM48" i="12"/>
  <c r="AL48" i="12"/>
  <c r="AV47" i="12"/>
  <c r="AU47" i="12"/>
  <c r="AT47" i="12"/>
  <c r="AS47" i="12"/>
  <c r="AR47" i="12"/>
  <c r="AQ47" i="12"/>
  <c r="AP47" i="12"/>
  <c r="AO47" i="12"/>
  <c r="AN47" i="12"/>
  <c r="AM47" i="12"/>
  <c r="AL47" i="12"/>
  <c r="AV46" i="12"/>
  <c r="AU46" i="12"/>
  <c r="AT46" i="12"/>
  <c r="AS46" i="12"/>
  <c r="AR46" i="12"/>
  <c r="AQ46" i="12"/>
  <c r="AP46" i="12"/>
  <c r="AO46" i="12"/>
  <c r="AN46" i="12"/>
  <c r="AM46" i="12"/>
  <c r="AL46" i="12"/>
  <c r="AV45" i="12"/>
  <c r="AU45" i="12"/>
  <c r="AT45" i="12"/>
  <c r="AS45" i="12"/>
  <c r="AR45" i="12"/>
  <c r="AQ45" i="12"/>
  <c r="AP45" i="12"/>
  <c r="AO45" i="12"/>
  <c r="AN45" i="12"/>
  <c r="AM45" i="12"/>
  <c r="AL45" i="12"/>
  <c r="AV44" i="12"/>
  <c r="AV49" i="12" s="1"/>
  <c r="AU44" i="12"/>
  <c r="AU49" i="12" s="1"/>
  <c r="AT44" i="12"/>
  <c r="AT49" i="12" s="1"/>
  <c r="AS44" i="12"/>
  <c r="AS49" i="12" s="1"/>
  <c r="AR44" i="12"/>
  <c r="AR49" i="12" s="1"/>
  <c r="AQ44" i="12"/>
  <c r="AQ49" i="12" s="1"/>
  <c r="AP44" i="12"/>
  <c r="AP49" i="12" s="1"/>
  <c r="AO44" i="12"/>
  <c r="AO49" i="12" s="1"/>
  <c r="AN44" i="12"/>
  <c r="AN49" i="12" s="1"/>
  <c r="AM44" i="12"/>
  <c r="AM49" i="12" s="1"/>
  <c r="AL44" i="12"/>
  <c r="AL49" i="12" s="1"/>
  <c r="AV42" i="12"/>
  <c r="AU42" i="12"/>
  <c r="AT42" i="12"/>
  <c r="AS42" i="12"/>
  <c r="AR42" i="12"/>
  <c r="AQ42" i="12"/>
  <c r="AP42" i="12"/>
  <c r="AO42" i="12"/>
  <c r="AN42" i="12"/>
  <c r="AM42" i="12"/>
  <c r="AL42" i="12"/>
  <c r="AV41" i="12"/>
  <c r="AU41" i="12"/>
  <c r="AT41" i="12"/>
  <c r="AS41" i="12"/>
  <c r="AR41" i="12"/>
  <c r="AQ41" i="12"/>
  <c r="AP41" i="12"/>
  <c r="AO41" i="12"/>
  <c r="AN41" i="12"/>
  <c r="AM41" i="12"/>
  <c r="AL41" i="12"/>
  <c r="AV40" i="12"/>
  <c r="AU40" i="12"/>
  <c r="AT40" i="12"/>
  <c r="AS40" i="12"/>
  <c r="AR40" i="12"/>
  <c r="AQ40" i="12"/>
  <c r="AP40" i="12"/>
  <c r="AO40" i="12"/>
  <c r="AN40" i="12"/>
  <c r="AM40" i="12"/>
  <c r="AL40" i="12"/>
  <c r="AV39" i="12"/>
  <c r="AV43" i="12" s="1"/>
  <c r="AU39" i="12"/>
  <c r="AU43" i="12" s="1"/>
  <c r="AT39" i="12"/>
  <c r="AT43" i="12" s="1"/>
  <c r="AS39" i="12"/>
  <c r="AS43" i="12" s="1"/>
  <c r="AR39" i="12"/>
  <c r="AR43" i="12" s="1"/>
  <c r="AQ39" i="12"/>
  <c r="AQ43" i="12" s="1"/>
  <c r="AP39" i="12"/>
  <c r="AP43" i="12" s="1"/>
  <c r="AO39" i="12"/>
  <c r="AO43" i="12" s="1"/>
  <c r="AN39" i="12"/>
  <c r="AN43" i="12" s="1"/>
  <c r="AM39" i="12"/>
  <c r="AM43" i="12" s="1"/>
  <c r="AL39" i="12"/>
  <c r="AL43" i="12" s="1"/>
  <c r="AV37" i="12"/>
  <c r="AU37" i="12"/>
  <c r="AT37" i="12"/>
  <c r="AS37" i="12"/>
  <c r="AR37" i="12"/>
  <c r="AQ37" i="12"/>
  <c r="AP37" i="12"/>
  <c r="AO37" i="12"/>
  <c r="AN37" i="12"/>
  <c r="AM37" i="12"/>
  <c r="AL37" i="12"/>
  <c r="AV36" i="12"/>
  <c r="AU36" i="12"/>
  <c r="AT36" i="12"/>
  <c r="AS36" i="12"/>
  <c r="AR36" i="12"/>
  <c r="AQ36" i="12"/>
  <c r="AP36" i="12"/>
  <c r="AO36" i="12"/>
  <c r="AN36" i="12"/>
  <c r="AM36" i="12"/>
  <c r="AL36" i="12"/>
  <c r="AV35" i="12"/>
  <c r="AU35" i="12"/>
  <c r="AT35" i="12"/>
  <c r="AS35" i="12"/>
  <c r="AR35" i="12"/>
  <c r="AQ35" i="12"/>
  <c r="AP35" i="12"/>
  <c r="AO35" i="12"/>
  <c r="AN35" i="12"/>
  <c r="AM35" i="12"/>
  <c r="AL35" i="12"/>
  <c r="AV34" i="12"/>
  <c r="AU34" i="12"/>
  <c r="AT34" i="12"/>
  <c r="AS34" i="12"/>
  <c r="AR34" i="12"/>
  <c r="AQ34" i="12"/>
  <c r="AP34" i="12"/>
  <c r="AO34" i="12"/>
  <c r="AN34" i="12"/>
  <c r="AM34" i="12"/>
  <c r="AL34" i="12"/>
  <c r="AV33" i="12"/>
  <c r="AV38" i="12" s="1"/>
  <c r="AU33" i="12"/>
  <c r="AU38" i="12" s="1"/>
  <c r="AT33" i="12"/>
  <c r="AT38" i="12" s="1"/>
  <c r="AS33" i="12"/>
  <c r="AS38" i="12" s="1"/>
  <c r="AR33" i="12"/>
  <c r="AR38" i="12" s="1"/>
  <c r="AQ33" i="12"/>
  <c r="AQ38" i="12" s="1"/>
  <c r="AP33" i="12"/>
  <c r="AP38" i="12" s="1"/>
  <c r="AO33" i="12"/>
  <c r="AO38" i="12" s="1"/>
  <c r="AN33" i="12"/>
  <c r="AN38" i="12" s="1"/>
  <c r="AM33" i="12"/>
  <c r="AM38" i="12" s="1"/>
  <c r="AL33" i="12"/>
  <c r="AL38" i="12" s="1"/>
  <c r="AV31" i="12"/>
  <c r="AU31" i="12"/>
  <c r="AT31" i="12"/>
  <c r="AS31" i="12"/>
  <c r="AR31" i="12"/>
  <c r="AQ31" i="12"/>
  <c r="AP31" i="12"/>
  <c r="AO31" i="12"/>
  <c r="AN31" i="12"/>
  <c r="AM31" i="12"/>
  <c r="AL31" i="12"/>
  <c r="AV30" i="12"/>
  <c r="AU30" i="12"/>
  <c r="AT30" i="12"/>
  <c r="AS30" i="12"/>
  <c r="AR30" i="12"/>
  <c r="AQ30" i="12"/>
  <c r="AP30" i="12"/>
  <c r="AO30" i="12"/>
  <c r="AN30" i="12"/>
  <c r="AM30" i="12"/>
  <c r="AL30" i="12"/>
  <c r="AV29" i="12"/>
  <c r="AU29" i="12"/>
  <c r="AT29" i="12"/>
  <c r="AS29" i="12"/>
  <c r="AR29" i="12"/>
  <c r="AQ29" i="12"/>
  <c r="AP29" i="12"/>
  <c r="AO29" i="12"/>
  <c r="AN29" i="12"/>
  <c r="AM29" i="12"/>
  <c r="AL29" i="12"/>
  <c r="AV28" i="12"/>
  <c r="AU28" i="12"/>
  <c r="AT28" i="12"/>
  <c r="AS28" i="12"/>
  <c r="AR28" i="12"/>
  <c r="AQ28" i="12"/>
  <c r="AP28" i="12"/>
  <c r="AO28" i="12"/>
  <c r="AN28" i="12"/>
  <c r="AM28" i="12"/>
  <c r="AL28" i="12"/>
  <c r="AV27" i="12"/>
  <c r="AU27" i="12"/>
  <c r="AT27" i="12"/>
  <c r="AS27" i="12"/>
  <c r="AR27" i="12"/>
  <c r="AQ27" i="12"/>
  <c r="AP27" i="12"/>
  <c r="AO27" i="12"/>
  <c r="AN27" i="12"/>
  <c r="AM27" i="12"/>
  <c r="AL27" i="12"/>
  <c r="AV26" i="12"/>
  <c r="AV32" i="12" s="1"/>
  <c r="AU26" i="12"/>
  <c r="AU32" i="12" s="1"/>
  <c r="AT26" i="12"/>
  <c r="AT32" i="12" s="1"/>
  <c r="AS26" i="12"/>
  <c r="AS32" i="12" s="1"/>
  <c r="AR26" i="12"/>
  <c r="AR32" i="12" s="1"/>
  <c r="AQ26" i="12"/>
  <c r="AQ32" i="12" s="1"/>
  <c r="AP26" i="12"/>
  <c r="AP32" i="12" s="1"/>
  <c r="AO26" i="12"/>
  <c r="AO32" i="12" s="1"/>
  <c r="AN26" i="12"/>
  <c r="AN32" i="12" s="1"/>
  <c r="AM26" i="12"/>
  <c r="AM32" i="12" s="1"/>
  <c r="AL26" i="12"/>
  <c r="AL32" i="12" s="1"/>
  <c r="AV25" i="12"/>
  <c r="AU25" i="12"/>
  <c r="AT25" i="12"/>
  <c r="AS25" i="12"/>
  <c r="AR25" i="12"/>
  <c r="AQ25" i="12"/>
  <c r="AP25" i="12"/>
  <c r="AO25" i="12"/>
  <c r="AN25" i="12"/>
  <c r="AM25" i="12"/>
  <c r="AL25" i="12"/>
  <c r="AV23" i="12"/>
  <c r="AU23" i="12"/>
  <c r="AT23" i="12"/>
  <c r="AS23" i="12"/>
  <c r="AR23" i="12"/>
  <c r="AQ23" i="12"/>
  <c r="AP23" i="12"/>
  <c r="AO23" i="12"/>
  <c r="AN23" i="12"/>
  <c r="AM23" i="12"/>
  <c r="AL23" i="12"/>
  <c r="AV22" i="12"/>
  <c r="AU22" i="12"/>
  <c r="AT22" i="12"/>
  <c r="AS22" i="12"/>
  <c r="AR22" i="12"/>
  <c r="AQ22" i="12"/>
  <c r="AP22" i="12"/>
  <c r="AO22" i="12"/>
  <c r="AN22" i="12"/>
  <c r="AM22" i="12"/>
  <c r="AL22" i="12"/>
  <c r="AV21" i="12"/>
  <c r="AU21" i="12"/>
  <c r="AT21" i="12"/>
  <c r="AS21" i="12"/>
  <c r="AR21" i="12"/>
  <c r="AQ21" i="12"/>
  <c r="AP21" i="12"/>
  <c r="AO21" i="12"/>
  <c r="AN21" i="12"/>
  <c r="AM21" i="12"/>
  <c r="AL21" i="12"/>
  <c r="AV20" i="12"/>
  <c r="AV24" i="12" s="1"/>
  <c r="AU20" i="12"/>
  <c r="AU24" i="12" s="1"/>
  <c r="AT20" i="12"/>
  <c r="AT24" i="12" s="1"/>
  <c r="AS20" i="12"/>
  <c r="AS24" i="12" s="1"/>
  <c r="AS53" i="12" s="1"/>
  <c r="AR20" i="12"/>
  <c r="AR24" i="12" s="1"/>
  <c r="AQ20" i="12"/>
  <c r="AQ24" i="12" s="1"/>
  <c r="AP20" i="12"/>
  <c r="AP24" i="12" s="1"/>
  <c r="AO20" i="12"/>
  <c r="AO24" i="12" s="1"/>
  <c r="AO53" i="12" s="1"/>
  <c r="AN20" i="12"/>
  <c r="AN24" i="12" s="1"/>
  <c r="AM20" i="12"/>
  <c r="AM24" i="12" s="1"/>
  <c r="AL20" i="12"/>
  <c r="AL24" i="12" s="1"/>
  <c r="AK51" i="12"/>
  <c r="AK50" i="12"/>
  <c r="AK48" i="12"/>
  <c r="AK44" i="12"/>
  <c r="AK42" i="12"/>
  <c r="AK41" i="12"/>
  <c r="AK40" i="12"/>
  <c r="AK39" i="12"/>
  <c r="AK37" i="12"/>
  <c r="AK36" i="12"/>
  <c r="AK35" i="12"/>
  <c r="AK34" i="12"/>
  <c r="AK33" i="12"/>
  <c r="AK31" i="12"/>
  <c r="AK30" i="12"/>
  <c r="AK29" i="12"/>
  <c r="AK28" i="12"/>
  <c r="AK27" i="12"/>
  <c r="AK26" i="12"/>
  <c r="AK25" i="12"/>
  <c r="AK23" i="12"/>
  <c r="AK22" i="12"/>
  <c r="AK21" i="12"/>
  <c r="AK20" i="12"/>
  <c r="I55" i="10"/>
  <c r="I52" i="10"/>
  <c r="I46" i="10"/>
  <c r="I50" i="7"/>
  <c r="I48" i="7"/>
  <c r="I47" i="7"/>
  <c r="I45" i="7"/>
  <c r="I44" i="7"/>
  <c r="I43" i="7"/>
  <c r="I42" i="7"/>
  <c r="I41" i="7"/>
  <c r="I39" i="7"/>
  <c r="I38" i="7"/>
  <c r="I37" i="7"/>
  <c r="I36" i="7"/>
  <c r="I34" i="7"/>
  <c r="I33" i="7"/>
  <c r="I32" i="7"/>
  <c r="I31" i="7"/>
  <c r="I30" i="7"/>
  <c r="I28" i="7"/>
  <c r="I27" i="7"/>
  <c r="I26" i="7"/>
  <c r="I25" i="7"/>
  <c r="I24" i="7"/>
  <c r="I23" i="7"/>
  <c r="AL53" i="12" l="1"/>
  <c r="AT53" i="12"/>
  <c r="AM53" i="12"/>
  <c r="AQ53" i="12"/>
  <c r="AU53" i="12"/>
  <c r="AP53" i="12"/>
  <c r="AN53" i="12"/>
  <c r="AR53" i="12"/>
  <c r="AV53" i="12"/>
  <c r="AX45" i="12"/>
  <c r="C20" i="8"/>
  <c r="C19" i="8"/>
  <c r="F54" i="10" l="1"/>
  <c r="F53" i="10"/>
  <c r="F51" i="10"/>
  <c r="E46" i="11" s="1"/>
  <c r="S48" i="12" s="1"/>
  <c r="F50" i="10"/>
  <c r="E45" i="11" s="1"/>
  <c r="S47" i="12" s="1"/>
  <c r="F49" i="10"/>
  <c r="E44" i="11" s="1"/>
  <c r="S46" i="12" s="1"/>
  <c r="F48" i="10"/>
  <c r="E43" i="11" s="1"/>
  <c r="F47" i="10"/>
  <c r="E42" i="11" s="1"/>
  <c r="S44" i="12" s="1"/>
  <c r="E40" i="11"/>
  <c r="S42" i="12" s="1"/>
  <c r="F44" i="10"/>
  <c r="E39" i="11" s="1"/>
  <c r="S41" i="12" s="1"/>
  <c r="F43" i="10"/>
  <c r="E38" i="11" s="1"/>
  <c r="S40" i="12" s="1"/>
  <c r="F42" i="10"/>
  <c r="E37" i="11" s="1"/>
  <c r="S39" i="12" s="1"/>
  <c r="F40" i="10"/>
  <c r="E35" i="11" s="1"/>
  <c r="S37" i="12" s="1"/>
  <c r="F39" i="10"/>
  <c r="E34" i="11" s="1"/>
  <c r="S36" i="12" s="1"/>
  <c r="F38" i="10"/>
  <c r="E33" i="11" s="1"/>
  <c r="S35" i="12" s="1"/>
  <c r="F37" i="10"/>
  <c r="E32" i="11" s="1"/>
  <c r="S34" i="12" s="1"/>
  <c r="F36" i="10"/>
  <c r="E31" i="11" s="1"/>
  <c r="S33" i="12" s="1"/>
  <c r="F34" i="10"/>
  <c r="E29" i="11" s="1"/>
  <c r="S31" i="12" s="1"/>
  <c r="F33" i="10"/>
  <c r="E28" i="11" s="1"/>
  <c r="S30" i="12" s="1"/>
  <c r="F32" i="10"/>
  <c r="E27" i="11" s="1"/>
  <c r="S29" i="12" s="1"/>
  <c r="F31" i="10"/>
  <c r="E26" i="11" s="1"/>
  <c r="S28" i="12" s="1"/>
  <c r="F30" i="10"/>
  <c r="E25" i="11" s="1"/>
  <c r="S27" i="12" s="1"/>
  <c r="F29" i="10"/>
  <c r="E24" i="11" s="1"/>
  <c r="S26" i="12" s="1"/>
  <c r="E23" i="11"/>
  <c r="S25" i="12" s="1"/>
  <c r="H43" i="11" l="1"/>
  <c r="I43" i="11" s="1"/>
  <c r="J43" i="11" s="1"/>
  <c r="K43" i="11" s="1"/>
  <c r="L43" i="11" s="1"/>
  <c r="M43" i="11" s="1"/>
  <c r="N43" i="11" s="1"/>
  <c r="O43" i="11" s="1"/>
  <c r="P43" i="11" s="1"/>
  <c r="Q43" i="11" s="1"/>
  <c r="R43" i="11" s="1"/>
  <c r="S43" i="11" s="1"/>
  <c r="S45" i="12"/>
  <c r="V45" i="12" s="1"/>
  <c r="E47" i="11"/>
  <c r="E36" i="11"/>
  <c r="E30" i="11"/>
  <c r="E41" i="11"/>
  <c r="C33" i="24"/>
  <c r="H33" i="24" s="1"/>
  <c r="C32" i="24"/>
  <c r="C31" i="24"/>
  <c r="G31" i="24" s="1"/>
  <c r="C30" i="24"/>
  <c r="G30" i="24" s="1"/>
  <c r="B31" i="23"/>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C45" i="22"/>
  <c r="C43" i="22"/>
  <c r="C42" i="22"/>
  <c r="C44" i="22" s="1"/>
  <c r="G29" i="22" s="1"/>
  <c r="C39" i="22"/>
  <c r="C40" i="22" s="1"/>
  <c r="C38" i="22"/>
  <c r="G33" i="22"/>
  <c r="C31" i="22"/>
  <c r="C28" i="22"/>
  <c r="C29" i="22" s="1"/>
  <c r="E69" i="21"/>
  <c r="E67" i="21"/>
  <c r="E61" i="21"/>
  <c r="E41" i="21"/>
  <c r="E37" i="2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E35" i="21"/>
  <c r="E17" i="16" s="1"/>
  <c r="E31" i="21"/>
  <c r="F30" i="21"/>
  <c r="E30" i="21"/>
  <c r="B43" i="19"/>
  <c r="F40" i="19"/>
  <c r="C41" i="19" s="1"/>
  <c r="G19" i="16" s="1"/>
  <c r="D37" i="19"/>
  <c r="B51" i="18"/>
  <c r="B52" i="18" s="1"/>
  <c r="F48" i="18"/>
  <c r="D45" i="18"/>
  <c r="B48" i="17"/>
  <c r="B49" i="17" s="1"/>
  <c r="F46" i="17"/>
  <c r="C46" i="17"/>
  <c r="D39" i="17"/>
  <c r="F19" i="16"/>
  <c r="E19" i="16"/>
  <c r="D19" i="16"/>
  <c r="F18" i="16"/>
  <c r="E18" i="16"/>
  <c r="D18" i="16"/>
  <c r="F17" i="16"/>
  <c r="G16" i="16"/>
  <c r="E16" i="16"/>
  <c r="D16" i="16"/>
  <c r="D45" i="14"/>
  <c r="D44" i="14"/>
  <c r="D43" i="14"/>
  <c r="D42" i="14"/>
  <c r="D41" i="14"/>
  <c r="D37" i="14"/>
  <c r="D36" i="14"/>
  <c r="D35" i="14"/>
  <c r="D34" i="14"/>
  <c r="D33" i="14"/>
  <c r="F55" i="10"/>
  <c r="F52" i="10"/>
  <c r="F46" i="10"/>
  <c r="F41" i="10"/>
  <c r="I35" i="10"/>
  <c r="I57" i="10" s="1"/>
  <c r="F35" i="10"/>
  <c r="N50" i="7"/>
  <c r="M50" i="7"/>
  <c r="L50" i="7"/>
  <c r="N48" i="7"/>
  <c r="M48" i="7"/>
  <c r="L48" i="7"/>
  <c r="S51" i="12"/>
  <c r="N47" i="7"/>
  <c r="M47" i="7"/>
  <c r="L47" i="7"/>
  <c r="S50" i="12"/>
  <c r="N45" i="7"/>
  <c r="M45" i="7"/>
  <c r="L45" i="7"/>
  <c r="N44" i="7"/>
  <c r="M44" i="7"/>
  <c r="L44" i="7"/>
  <c r="N43" i="7"/>
  <c r="M43" i="7"/>
  <c r="L43" i="7"/>
  <c r="N42" i="7"/>
  <c r="M42" i="7"/>
  <c r="L42" i="7"/>
  <c r="N41" i="7"/>
  <c r="M41" i="7"/>
  <c r="L41" i="7"/>
  <c r="N39" i="7"/>
  <c r="M39" i="7"/>
  <c r="L39" i="7"/>
  <c r="N38" i="7"/>
  <c r="M38" i="7"/>
  <c r="L38" i="7"/>
  <c r="V41" i="12"/>
  <c r="N37" i="7"/>
  <c r="M37" i="7"/>
  <c r="L37" i="7"/>
  <c r="N36" i="7"/>
  <c r="M36" i="7"/>
  <c r="L36" i="7"/>
  <c r="N34" i="7"/>
  <c r="M34" i="7"/>
  <c r="L34" i="7"/>
  <c r="N33" i="7"/>
  <c r="M33" i="7"/>
  <c r="L33" i="7"/>
  <c r="N32" i="7"/>
  <c r="M32" i="7"/>
  <c r="L32" i="7"/>
  <c r="N31" i="7"/>
  <c r="M31" i="7"/>
  <c r="L31" i="7"/>
  <c r="N30" i="7"/>
  <c r="M30" i="7"/>
  <c r="L30" i="7"/>
  <c r="N28" i="7"/>
  <c r="M28" i="7"/>
  <c r="L28" i="7"/>
  <c r="N27" i="7"/>
  <c r="M27" i="7"/>
  <c r="L27" i="7"/>
  <c r="N26" i="7"/>
  <c r="M26" i="7"/>
  <c r="L26" i="7"/>
  <c r="N25" i="7"/>
  <c r="M25" i="7"/>
  <c r="L25" i="7"/>
  <c r="N24" i="7"/>
  <c r="M24" i="7"/>
  <c r="L24" i="7"/>
  <c r="N23" i="7"/>
  <c r="M23" i="7"/>
  <c r="L23" i="7"/>
  <c r="C35" i="6"/>
  <c r="E35" i="6" s="1"/>
  <c r="C34" i="6"/>
  <c r="C33" i="6"/>
  <c r="C31" i="6"/>
  <c r="C30" i="6"/>
  <c r="C29" i="6"/>
  <c r="B6" i="4"/>
  <c r="H35" i="6" l="1"/>
  <c r="F35" i="6"/>
  <c r="G35" i="6"/>
  <c r="C21" i="8" s="1"/>
  <c r="AZ45" i="12"/>
  <c r="W45" i="12"/>
  <c r="F29" i="6"/>
  <c r="U43" i="11"/>
  <c r="AK43" i="12"/>
  <c r="G33" i="24"/>
  <c r="AK24" i="12"/>
  <c r="D38" i="14"/>
  <c r="D46" i="14"/>
  <c r="D47" i="14" s="1"/>
  <c r="H31" i="24"/>
  <c r="F30" i="24"/>
  <c r="E30" i="24" s="1"/>
  <c r="H45" i="11"/>
  <c r="AX25" i="12"/>
  <c r="H33" i="11"/>
  <c r="V26" i="12"/>
  <c r="AZ26" i="12" s="1"/>
  <c r="I49" i="7"/>
  <c r="C29" i="8" s="1"/>
  <c r="AX22" i="12"/>
  <c r="F33" i="24"/>
  <c r="E33" i="24" s="1"/>
  <c r="F25" i="10"/>
  <c r="C32" i="6"/>
  <c r="H28" i="11"/>
  <c r="I29" i="7"/>
  <c r="F57" i="10"/>
  <c r="H24" i="11"/>
  <c r="V28" i="12"/>
  <c r="V51" i="12"/>
  <c r="AZ51" i="12" s="1"/>
  <c r="H25" i="11"/>
  <c r="C24" i="8"/>
  <c r="B7" i="4"/>
  <c r="AX23" i="12"/>
  <c r="AZ41" i="12"/>
  <c r="AX48" i="12"/>
  <c r="AX28" i="12"/>
  <c r="AX29" i="12"/>
  <c r="V33" i="12"/>
  <c r="AZ33" i="12" s="1"/>
  <c r="V39" i="12"/>
  <c r="E49" i="11"/>
  <c r="AX20" i="12"/>
  <c r="AX27" i="12"/>
  <c r="I46" i="7"/>
  <c r="E48" i="11"/>
  <c r="AX35" i="12"/>
  <c r="D46" i="17"/>
  <c r="E46" i="17" s="1"/>
  <c r="V29" i="12"/>
  <c r="V35" i="12"/>
  <c r="W41" i="12"/>
  <c r="X41" i="12" s="1"/>
  <c r="Y41" i="12" s="1"/>
  <c r="Z41" i="12" s="1"/>
  <c r="V47" i="12"/>
  <c r="AX26" i="12"/>
  <c r="AK32" i="12"/>
  <c r="AX31" i="12"/>
  <c r="AX39" i="12"/>
  <c r="V44" i="12"/>
  <c r="S52" i="12"/>
  <c r="V50" i="12"/>
  <c r="AX21" i="12"/>
  <c r="AK38" i="12"/>
  <c r="AX36" i="12"/>
  <c r="AX44" i="12"/>
  <c r="AK49" i="12"/>
  <c r="AX37" i="12"/>
  <c r="AX46" i="12"/>
  <c r="AX30" i="12"/>
  <c r="AX47" i="12"/>
  <c r="AX40" i="12"/>
  <c r="E41" i="19"/>
  <c r="D41" i="19"/>
  <c r="AX33" i="12"/>
  <c r="AX41" i="12"/>
  <c r="AX50" i="12"/>
  <c r="AK52" i="12"/>
  <c r="B50" i="17"/>
  <c r="AX34" i="12"/>
  <c r="AX42" i="12"/>
  <c r="AX51" i="12"/>
  <c r="B53" i="18"/>
  <c r="B44" i="19"/>
  <c r="E49" i="18"/>
  <c r="D49" i="18"/>
  <c r="C49" i="18"/>
  <c r="C34" i="22"/>
  <c r="C46" i="22"/>
  <c r="G27" i="22"/>
  <c r="G28" i="22" s="1"/>
  <c r="G30" i="22" s="1"/>
  <c r="C32" i="22"/>
  <c r="C33" i="22" s="1"/>
  <c r="F29" i="22" s="1"/>
  <c r="I29" i="22" s="1"/>
  <c r="J29" i="22" s="1"/>
  <c r="E42" i="21"/>
  <c r="E58" i="21"/>
  <c r="G30" i="21"/>
  <c r="E68" i="21"/>
  <c r="E70" i="21" s="1"/>
  <c r="E32" i="21"/>
  <c r="E34" i="21" s="1"/>
  <c r="H32" i="24"/>
  <c r="G32" i="24"/>
  <c r="G34" i="24" s="1"/>
  <c r="F32" i="24"/>
  <c r="E32" i="24" s="1"/>
  <c r="C34" i="24"/>
  <c r="H30" i="24"/>
  <c r="F31" i="24"/>
  <c r="E31" i="24" s="1"/>
  <c r="X45" i="12" l="1"/>
  <c r="BA45" i="12"/>
  <c r="E32" i="6"/>
  <c r="S43" i="12"/>
  <c r="S23" i="12"/>
  <c r="E20" i="11"/>
  <c r="H20" i="11" s="1"/>
  <c r="E34" i="24"/>
  <c r="F24" i="10"/>
  <c r="D49" i="14"/>
  <c r="D50" i="14" s="1"/>
  <c r="H42" i="11"/>
  <c r="C36" i="6"/>
  <c r="BA41" i="12"/>
  <c r="AX52" i="12"/>
  <c r="D56" i="14"/>
  <c r="H27" i="11"/>
  <c r="BB41" i="12"/>
  <c r="AK53" i="12"/>
  <c r="BC41" i="12"/>
  <c r="E36" i="6"/>
  <c r="G46" i="17"/>
  <c r="C47" i="17" s="1"/>
  <c r="E72" i="21"/>
  <c r="E73" i="21" s="1"/>
  <c r="E74" i="21" s="1"/>
  <c r="E75" i="21" s="1"/>
  <c r="E76" i="21" s="1"/>
  <c r="V27" i="12"/>
  <c r="V48" i="12"/>
  <c r="H44" i="11"/>
  <c r="H35" i="11"/>
  <c r="W51" i="12"/>
  <c r="V40" i="12"/>
  <c r="G18" i="16"/>
  <c r="W44" i="12"/>
  <c r="AX43" i="12"/>
  <c r="AX32" i="12"/>
  <c r="W35" i="12"/>
  <c r="W26" i="12"/>
  <c r="AX24" i="12"/>
  <c r="S32" i="12"/>
  <c r="V46" i="12"/>
  <c r="V37" i="12"/>
  <c r="I28" i="11"/>
  <c r="J28" i="11" s="1"/>
  <c r="K28" i="11" s="1"/>
  <c r="L28" i="11" s="1"/>
  <c r="M28" i="11" s="1"/>
  <c r="N28" i="11" s="1"/>
  <c r="O28" i="11" s="1"/>
  <c r="P28" i="11" s="1"/>
  <c r="Q28" i="11" s="1"/>
  <c r="R28" i="11" s="1"/>
  <c r="S28" i="11" s="1"/>
  <c r="F49" i="18"/>
  <c r="AX49" i="12"/>
  <c r="AZ29" i="12"/>
  <c r="W29" i="12"/>
  <c r="H48" i="11"/>
  <c r="E50" i="11"/>
  <c r="H29" i="11"/>
  <c r="F23" i="10"/>
  <c r="H32" i="11"/>
  <c r="I25" i="11"/>
  <c r="J25" i="11" s="1"/>
  <c r="K25" i="11" s="1"/>
  <c r="L25" i="11" s="1"/>
  <c r="M25" i="11" s="1"/>
  <c r="N25" i="11" s="1"/>
  <c r="O25" i="11" s="1"/>
  <c r="P25" i="11" s="1"/>
  <c r="Q25" i="11" s="1"/>
  <c r="R25" i="11" s="1"/>
  <c r="S25" i="11" s="1"/>
  <c r="W28" i="12"/>
  <c r="C35" i="22"/>
  <c r="H39" i="11"/>
  <c r="V31" i="12"/>
  <c r="B8" i="4"/>
  <c r="B9" i="4" s="1"/>
  <c r="I33" i="11"/>
  <c r="J33" i="11" s="1"/>
  <c r="K33" i="11" s="1"/>
  <c r="L33" i="11" s="1"/>
  <c r="M33" i="11" s="1"/>
  <c r="N33" i="11" s="1"/>
  <c r="O33" i="11" s="1"/>
  <c r="P33" i="11" s="1"/>
  <c r="Q33" i="11" s="1"/>
  <c r="R33" i="11" s="1"/>
  <c r="S33" i="11" s="1"/>
  <c r="V34" i="12"/>
  <c r="C25" i="8"/>
  <c r="H37" i="11"/>
  <c r="H31" i="11"/>
  <c r="AZ39" i="12"/>
  <c r="W39" i="12"/>
  <c r="H34" i="11"/>
  <c r="V25" i="12"/>
  <c r="I24" i="11"/>
  <c r="B54" i="18"/>
  <c r="W50" i="12"/>
  <c r="V52" i="12"/>
  <c r="W47" i="12"/>
  <c r="AZ47" i="12"/>
  <c r="AZ44" i="12"/>
  <c r="AZ35" i="12"/>
  <c r="AZ50" i="12"/>
  <c r="H40" i="11"/>
  <c r="E49" i="21"/>
  <c r="D30" i="23"/>
  <c r="E46" i="21"/>
  <c r="C25" i="23" s="1"/>
  <c r="C27" i="22"/>
  <c r="F27" i="22" s="1"/>
  <c r="D17" i="16"/>
  <c r="D20" i="16" s="1"/>
  <c r="B45" i="19"/>
  <c r="AX38" i="12"/>
  <c r="C28" i="8"/>
  <c r="W33" i="12"/>
  <c r="AZ28" i="12"/>
  <c r="V42" i="12"/>
  <c r="H26" i="11"/>
  <c r="V36" i="12"/>
  <c r="H23" i="11"/>
  <c r="H34" i="24"/>
  <c r="F34" i="24"/>
  <c r="F41" i="19"/>
  <c r="B51" i="17"/>
  <c r="S49" i="12"/>
  <c r="BD41" i="12"/>
  <c r="AA41" i="12"/>
  <c r="H49" i="11"/>
  <c r="S38" i="12"/>
  <c r="H46" i="11"/>
  <c r="V30" i="12"/>
  <c r="H38" i="11"/>
  <c r="I45" i="11"/>
  <c r="J45" i="11" s="1"/>
  <c r="K45" i="11" s="1"/>
  <c r="L45" i="11" s="1"/>
  <c r="M45" i="11" s="1"/>
  <c r="N45" i="11" s="1"/>
  <c r="O45" i="11" s="1"/>
  <c r="P45" i="11" s="1"/>
  <c r="Q45" i="11" s="1"/>
  <c r="R45" i="11" s="1"/>
  <c r="S45" i="11" s="1"/>
  <c r="Y45" i="12" l="1"/>
  <c r="BB45" i="12"/>
  <c r="H36" i="6"/>
  <c r="G32" i="6"/>
  <c r="F32" i="6"/>
  <c r="F36" i="6" s="1"/>
  <c r="H30" i="11"/>
  <c r="I42" i="11"/>
  <c r="J42" i="11" s="1"/>
  <c r="H47" i="11"/>
  <c r="H36" i="11"/>
  <c r="H41" i="11"/>
  <c r="E18" i="11"/>
  <c r="S21" i="12"/>
  <c r="S22" i="12"/>
  <c r="E19" i="11"/>
  <c r="I20" i="11"/>
  <c r="J20" i="11" s="1"/>
  <c r="K20" i="11" s="1"/>
  <c r="L20" i="11" s="1"/>
  <c r="M20" i="11" s="1"/>
  <c r="N20" i="11" s="1"/>
  <c r="O20" i="11" s="1"/>
  <c r="P20" i="11" s="1"/>
  <c r="Q20" i="11" s="1"/>
  <c r="R20" i="11" s="1"/>
  <c r="S20" i="11" s="1"/>
  <c r="V23" i="12"/>
  <c r="V43" i="12"/>
  <c r="U45" i="11"/>
  <c r="I27" i="11"/>
  <c r="J27" i="11" s="1"/>
  <c r="K27" i="11" s="1"/>
  <c r="L27" i="11" s="1"/>
  <c r="M27" i="11" s="1"/>
  <c r="N27" i="11" s="1"/>
  <c r="O27" i="11" s="1"/>
  <c r="P27" i="11" s="1"/>
  <c r="Q27" i="11" s="1"/>
  <c r="R27" i="11" s="1"/>
  <c r="S27" i="11" s="1"/>
  <c r="I27" i="22"/>
  <c r="F28" i="22"/>
  <c r="C42" i="19"/>
  <c r="D42" i="19"/>
  <c r="F42" i="19" s="1"/>
  <c r="E42" i="19"/>
  <c r="I23" i="11"/>
  <c r="BA47" i="12"/>
  <c r="X47" i="12"/>
  <c r="I37" i="11"/>
  <c r="B10" i="4"/>
  <c r="I32" i="11"/>
  <c r="J32" i="11" s="1"/>
  <c r="K32" i="11" s="1"/>
  <c r="L32" i="11" s="1"/>
  <c r="M32" i="11" s="1"/>
  <c r="N32" i="11" s="1"/>
  <c r="O32" i="11" s="1"/>
  <c r="P32" i="11" s="1"/>
  <c r="Q32" i="11" s="1"/>
  <c r="R32" i="11" s="1"/>
  <c r="S32" i="11" s="1"/>
  <c r="X51" i="12"/>
  <c r="BA51" i="12"/>
  <c r="AZ37" i="12"/>
  <c r="W37" i="12"/>
  <c r="X35" i="12"/>
  <c r="BA35" i="12"/>
  <c r="I35" i="11"/>
  <c r="J35" i="11" s="1"/>
  <c r="K35" i="11" s="1"/>
  <c r="L35" i="11" s="1"/>
  <c r="M35" i="11" s="1"/>
  <c r="N35" i="11" s="1"/>
  <c r="O35" i="11" s="1"/>
  <c r="P35" i="11" s="1"/>
  <c r="Q35" i="11" s="1"/>
  <c r="R35" i="11" s="1"/>
  <c r="S35" i="11" s="1"/>
  <c r="I38" i="11"/>
  <c r="J38" i="11" s="1"/>
  <c r="K38" i="11" s="1"/>
  <c r="L38" i="11" s="1"/>
  <c r="M38" i="11" s="1"/>
  <c r="N38" i="11" s="1"/>
  <c r="O38" i="11" s="1"/>
  <c r="P38" i="11" s="1"/>
  <c r="Q38" i="11" s="1"/>
  <c r="R38" i="11" s="1"/>
  <c r="S38" i="11" s="1"/>
  <c r="AB41" i="12"/>
  <c r="BE41" i="12"/>
  <c r="W36" i="12"/>
  <c r="AZ36" i="12"/>
  <c r="AZ52" i="12"/>
  <c r="J24" i="11"/>
  <c r="W34" i="12"/>
  <c r="AZ34" i="12"/>
  <c r="AZ31" i="12"/>
  <c r="W31" i="12"/>
  <c r="H50" i="11"/>
  <c r="I48" i="11"/>
  <c r="AZ46" i="12"/>
  <c r="W46" i="12"/>
  <c r="AX53" i="12"/>
  <c r="I44" i="11"/>
  <c r="J44" i="11" s="1"/>
  <c r="K44" i="11" s="1"/>
  <c r="L44" i="11" s="1"/>
  <c r="M44" i="11" s="1"/>
  <c r="N44" i="11" s="1"/>
  <c r="O44" i="11" s="1"/>
  <c r="P44" i="11" s="1"/>
  <c r="Q44" i="11" s="1"/>
  <c r="R44" i="11" s="1"/>
  <c r="S44" i="11" s="1"/>
  <c r="I49" i="11"/>
  <c r="J49" i="11" s="1"/>
  <c r="K49" i="11" s="1"/>
  <c r="L49" i="11" s="1"/>
  <c r="M49" i="11" s="1"/>
  <c r="N49" i="11" s="1"/>
  <c r="O49" i="11" s="1"/>
  <c r="P49" i="11" s="1"/>
  <c r="Q49" i="11" s="1"/>
  <c r="R49" i="11" s="1"/>
  <c r="S49" i="11" s="1"/>
  <c r="I26" i="11"/>
  <c r="J26" i="11" s="1"/>
  <c r="K26" i="11" s="1"/>
  <c r="L26" i="11" s="1"/>
  <c r="M26" i="11" s="1"/>
  <c r="N26" i="11" s="1"/>
  <c r="O26" i="11" s="1"/>
  <c r="P26" i="11" s="1"/>
  <c r="Q26" i="11" s="1"/>
  <c r="R26" i="11" s="1"/>
  <c r="S26" i="11" s="1"/>
  <c r="E30" i="23"/>
  <c r="W25" i="12"/>
  <c r="AZ25" i="12"/>
  <c r="I31" i="11"/>
  <c r="U33" i="11"/>
  <c r="X28" i="12"/>
  <c r="BA28" i="12"/>
  <c r="B55" i="18"/>
  <c r="E50" i="18"/>
  <c r="D50" i="18"/>
  <c r="F50" i="18" s="1"/>
  <c r="C50" i="18"/>
  <c r="W27" i="12"/>
  <c r="AZ27" i="12"/>
  <c r="W30" i="12"/>
  <c r="AZ30" i="12"/>
  <c r="I46" i="11"/>
  <c r="J46" i="11" s="1"/>
  <c r="K46" i="11" s="1"/>
  <c r="L46" i="11" s="1"/>
  <c r="M46" i="11" s="1"/>
  <c r="N46" i="11" s="1"/>
  <c r="O46" i="11" s="1"/>
  <c r="P46" i="11" s="1"/>
  <c r="Q46" i="11" s="1"/>
  <c r="R46" i="11" s="1"/>
  <c r="S46" i="11" s="1"/>
  <c r="V38" i="12"/>
  <c r="I40" i="11"/>
  <c r="J40" i="11" s="1"/>
  <c r="K40" i="11" s="1"/>
  <c r="L40" i="11" s="1"/>
  <c r="M40" i="11" s="1"/>
  <c r="N40" i="11" s="1"/>
  <c r="O40" i="11" s="1"/>
  <c r="P40" i="11" s="1"/>
  <c r="Q40" i="11" s="1"/>
  <c r="R40" i="11" s="1"/>
  <c r="S40" i="11" s="1"/>
  <c r="X50" i="12"/>
  <c r="W52" i="12"/>
  <c r="BA50" i="12"/>
  <c r="U25" i="11"/>
  <c r="BA29" i="12"/>
  <c r="X29" i="12"/>
  <c r="V32" i="12"/>
  <c r="V49" i="12"/>
  <c r="W40" i="12"/>
  <c r="AZ40" i="12"/>
  <c r="B52" i="17"/>
  <c r="W42" i="12"/>
  <c r="AZ42" i="12"/>
  <c r="X33" i="12"/>
  <c r="BA33" i="12"/>
  <c r="B46" i="19"/>
  <c r="E45" i="21"/>
  <c r="B56" i="18"/>
  <c r="X39" i="12"/>
  <c r="BA39" i="12"/>
  <c r="I29" i="11"/>
  <c r="J29" i="11" s="1"/>
  <c r="K29" i="11" s="1"/>
  <c r="L29" i="11" s="1"/>
  <c r="M29" i="11" s="1"/>
  <c r="N29" i="11" s="1"/>
  <c r="O29" i="11" s="1"/>
  <c r="P29" i="11" s="1"/>
  <c r="Q29" i="11" s="1"/>
  <c r="R29" i="11" s="1"/>
  <c r="S29" i="11" s="1"/>
  <c r="BA44" i="12"/>
  <c r="X44" i="12"/>
  <c r="AZ48" i="12"/>
  <c r="W48" i="12"/>
  <c r="F47" i="17"/>
  <c r="D47" i="17"/>
  <c r="E47" i="17" s="1"/>
  <c r="I34" i="11"/>
  <c r="J34" i="11" s="1"/>
  <c r="K34" i="11" s="1"/>
  <c r="L34" i="11" s="1"/>
  <c r="M34" i="11" s="1"/>
  <c r="N34" i="11" s="1"/>
  <c r="O34" i="11" s="1"/>
  <c r="P34" i="11" s="1"/>
  <c r="Q34" i="11" s="1"/>
  <c r="R34" i="11" s="1"/>
  <c r="S34" i="11" s="1"/>
  <c r="I39" i="11"/>
  <c r="J39" i="11" s="1"/>
  <c r="K39" i="11" s="1"/>
  <c r="L39" i="11" s="1"/>
  <c r="M39" i="11" s="1"/>
  <c r="N39" i="11" s="1"/>
  <c r="O39" i="11" s="1"/>
  <c r="P39" i="11" s="1"/>
  <c r="Q39" i="11" s="1"/>
  <c r="R39" i="11" s="1"/>
  <c r="S39" i="11" s="1"/>
  <c r="U28" i="11"/>
  <c r="X26" i="12"/>
  <c r="BA26" i="12"/>
  <c r="Z45" i="12" l="1"/>
  <c r="BC45" i="12"/>
  <c r="C18" i="8"/>
  <c r="F22" i="10"/>
  <c r="G36" i="6"/>
  <c r="W38" i="12"/>
  <c r="I36" i="11"/>
  <c r="J47" i="11"/>
  <c r="I47" i="11"/>
  <c r="I41" i="11"/>
  <c r="J30" i="11"/>
  <c r="I30" i="11"/>
  <c r="H19" i="11"/>
  <c r="W23" i="12"/>
  <c r="AZ23" i="12"/>
  <c r="H18" i="11"/>
  <c r="V22" i="12"/>
  <c r="U20" i="11"/>
  <c r="V21" i="12"/>
  <c r="AZ43" i="12"/>
  <c r="U46" i="11"/>
  <c r="U26" i="11"/>
  <c r="U39" i="11"/>
  <c r="U27" i="11"/>
  <c r="Y26" i="12"/>
  <c r="BB26" i="12"/>
  <c r="AZ38" i="12"/>
  <c r="BB35" i="12"/>
  <c r="Y35" i="12"/>
  <c r="U32" i="11"/>
  <c r="E43" i="21"/>
  <c r="F30" i="23"/>
  <c r="G17" i="16"/>
  <c r="G20" i="16" s="1"/>
  <c r="B47" i="19"/>
  <c r="B48" i="19" s="1"/>
  <c r="X40" i="12"/>
  <c r="BA40" i="12"/>
  <c r="BB29" i="12"/>
  <c r="Y29" i="12"/>
  <c r="Y50" i="12"/>
  <c r="X52" i="12"/>
  <c r="BB50" i="12"/>
  <c r="X27" i="12"/>
  <c r="BA27" i="12"/>
  <c r="H30" i="23"/>
  <c r="E57" i="21"/>
  <c r="E59" i="21" s="1"/>
  <c r="E62" i="21" s="1"/>
  <c r="X46" i="12"/>
  <c r="BA46" i="12"/>
  <c r="I50" i="11"/>
  <c r="J48" i="11"/>
  <c r="BF41" i="12"/>
  <c r="AC41" i="12"/>
  <c r="Y39" i="12"/>
  <c r="BB39" i="12"/>
  <c r="X42" i="12"/>
  <c r="BA42" i="12"/>
  <c r="J31" i="11"/>
  <c r="J36" i="11" s="1"/>
  <c r="X34" i="12"/>
  <c r="BA34" i="12"/>
  <c r="J23" i="11"/>
  <c r="X48" i="12"/>
  <c r="BA48" i="12"/>
  <c r="U34" i="11"/>
  <c r="W43" i="12"/>
  <c r="U40" i="11"/>
  <c r="BA30" i="12"/>
  <c r="X30" i="12"/>
  <c r="D51" i="18"/>
  <c r="F51" i="18" s="1"/>
  <c r="C51" i="18"/>
  <c r="E51" i="18"/>
  <c r="U49" i="11"/>
  <c r="U38" i="11"/>
  <c r="X37" i="12"/>
  <c r="BA37" i="12"/>
  <c r="I28" i="22"/>
  <c r="J28" i="22" s="1"/>
  <c r="F30" i="22"/>
  <c r="I30" i="22" s="1"/>
  <c r="J30" i="22" s="1"/>
  <c r="BB28" i="12"/>
  <c r="Y28" i="12"/>
  <c r="Y51" i="12"/>
  <c r="BB51" i="12"/>
  <c r="E43" i="19"/>
  <c r="D43" i="19"/>
  <c r="F43" i="19" s="1"/>
  <c r="C43" i="19"/>
  <c r="J27" i="22"/>
  <c r="G32" i="22"/>
  <c r="G34" i="22" s="1"/>
  <c r="G47" i="17"/>
  <c r="C48" i="17" s="1"/>
  <c r="Y44" i="12"/>
  <c r="BB44" i="12"/>
  <c r="U29" i="11"/>
  <c r="X31" i="12"/>
  <c r="BA31" i="12"/>
  <c r="K24" i="11"/>
  <c r="K30" i="11" s="1"/>
  <c r="Y47" i="12"/>
  <c r="BB47" i="12"/>
  <c r="K42" i="11"/>
  <c r="K47" i="11" s="1"/>
  <c r="E47" i="21"/>
  <c r="E50" i="21" s="1"/>
  <c r="E51" i="21" s="1"/>
  <c r="H17" i="16" s="1"/>
  <c r="U35" i="11"/>
  <c r="B53" i="17"/>
  <c r="J37" i="11"/>
  <c r="J41" i="11" s="1"/>
  <c r="B57" i="18"/>
  <c r="W32" i="12"/>
  <c r="W49" i="12"/>
  <c r="AZ49" i="12"/>
  <c r="Y33" i="12"/>
  <c r="BB33" i="12"/>
  <c r="BA52" i="12"/>
  <c r="AZ32" i="12"/>
  <c r="X25" i="12"/>
  <c r="BA25" i="12"/>
  <c r="U44" i="11"/>
  <c r="BA36" i="12"/>
  <c r="X36" i="12"/>
  <c r="B11" i="4"/>
  <c r="AA45" i="12" l="1"/>
  <c r="BD45" i="12"/>
  <c r="E17" i="11"/>
  <c r="F26" i="10"/>
  <c r="S20" i="12"/>
  <c r="C22" i="8"/>
  <c r="D18" i="8" s="1"/>
  <c r="I18" i="11"/>
  <c r="J18" i="11" s="1"/>
  <c r="K18" i="11" s="1"/>
  <c r="L18" i="11" s="1"/>
  <c r="M18" i="11" s="1"/>
  <c r="N18" i="11" s="1"/>
  <c r="O18" i="11" s="1"/>
  <c r="P18" i="11" s="1"/>
  <c r="Q18" i="11" s="1"/>
  <c r="R18" i="11" s="1"/>
  <c r="S18" i="11" s="1"/>
  <c r="X23" i="12"/>
  <c r="BA23" i="12"/>
  <c r="AZ21" i="12"/>
  <c r="W21" i="12"/>
  <c r="I19" i="11"/>
  <c r="J19" i="11" s="1"/>
  <c r="K19" i="11" s="1"/>
  <c r="L19" i="11" s="1"/>
  <c r="M19" i="11" s="1"/>
  <c r="N19" i="11" s="1"/>
  <c r="O19" i="11" s="1"/>
  <c r="P19" i="11" s="1"/>
  <c r="Q19" i="11" s="1"/>
  <c r="R19" i="11" s="1"/>
  <c r="S19" i="11" s="1"/>
  <c r="AZ22" i="12"/>
  <c r="W22" i="12"/>
  <c r="BA49" i="12"/>
  <c r="X49" i="12"/>
  <c r="BA32" i="12"/>
  <c r="BA43" i="12"/>
  <c r="BA38" i="12"/>
  <c r="E52" i="18"/>
  <c r="C52" i="18"/>
  <c r="D52" i="18"/>
  <c r="L42" i="11"/>
  <c r="L47" i="11" s="1"/>
  <c r="L24" i="11"/>
  <c r="L30" i="11" s="1"/>
  <c r="F48" i="17"/>
  <c r="D48" i="17"/>
  <c r="E48" i="17" s="1"/>
  <c r="E44" i="19"/>
  <c r="C44" i="19"/>
  <c r="D44" i="19"/>
  <c r="Y30" i="12"/>
  <c r="BB30" i="12"/>
  <c r="K23" i="11"/>
  <c r="X43" i="12"/>
  <c r="J50" i="11"/>
  <c r="K48" i="11"/>
  <c r="Y25" i="12"/>
  <c r="BB25" i="12"/>
  <c r="Z28" i="12"/>
  <c r="BC28" i="12"/>
  <c r="BB37" i="12"/>
  <c r="Y37" i="12"/>
  <c r="Y34" i="12"/>
  <c r="BB34" i="12"/>
  <c r="Z39" i="12"/>
  <c r="BC39" i="12"/>
  <c r="Y27" i="12"/>
  <c r="BB27" i="12"/>
  <c r="Y40" i="12"/>
  <c r="BB40" i="12"/>
  <c r="Z26" i="12"/>
  <c r="BC26" i="12"/>
  <c r="Y31" i="12"/>
  <c r="BB31" i="12"/>
  <c r="B49" i="19"/>
  <c r="X32" i="12"/>
  <c r="K37" i="11"/>
  <c r="K41" i="11" s="1"/>
  <c r="AD41" i="12"/>
  <c r="BG41" i="12"/>
  <c r="BB46" i="12"/>
  <c r="Y46" i="12"/>
  <c r="BB52" i="12"/>
  <c r="I30" i="23"/>
  <c r="G30" i="23"/>
  <c r="D31" i="23" s="1"/>
  <c r="Z51" i="12"/>
  <c r="BC51" i="12"/>
  <c r="K31" i="11"/>
  <c r="K36" i="11" s="1"/>
  <c r="B58" i="18"/>
  <c r="Y52" i="12"/>
  <c r="Z50" i="12"/>
  <c r="BC50" i="12"/>
  <c r="Z35" i="12"/>
  <c r="BC35" i="12"/>
  <c r="Y36" i="12"/>
  <c r="BB36" i="12"/>
  <c r="X38" i="12"/>
  <c r="Z33" i="12"/>
  <c r="BC33" i="12"/>
  <c r="B54" i="17"/>
  <c r="B55" i="17" s="1"/>
  <c r="Z47" i="12"/>
  <c r="BC47" i="12"/>
  <c r="BC44" i="12"/>
  <c r="Z44" i="12"/>
  <c r="Y48" i="12"/>
  <c r="BB48" i="12"/>
  <c r="Z29" i="12"/>
  <c r="BC29" i="12"/>
  <c r="B12" i="4"/>
  <c r="Y42" i="12"/>
  <c r="BB42" i="12"/>
  <c r="AB45" i="12" l="1"/>
  <c r="BE45" i="12"/>
  <c r="D21" i="8"/>
  <c r="D22" i="8"/>
  <c r="D19" i="8"/>
  <c r="D20" i="8"/>
  <c r="S24" i="12"/>
  <c r="V20" i="12"/>
  <c r="G37" i="10"/>
  <c r="J37" i="10" s="1"/>
  <c r="K37" i="10" s="1"/>
  <c r="G36" i="10"/>
  <c r="J36" i="10" s="1"/>
  <c r="K36" i="10" s="1"/>
  <c r="G31" i="10"/>
  <c r="J31" i="10" s="1"/>
  <c r="K31" i="10" s="1"/>
  <c r="G46" i="10"/>
  <c r="J46" i="10" s="1"/>
  <c r="K46" i="10" s="1"/>
  <c r="G26" i="10"/>
  <c r="G33" i="10"/>
  <c r="J33" i="10" s="1"/>
  <c r="K33" i="10" s="1"/>
  <c r="G32" i="10"/>
  <c r="J32" i="10" s="1"/>
  <c r="K32" i="10" s="1"/>
  <c r="G55" i="10"/>
  <c r="J55" i="10" s="1"/>
  <c r="K55" i="10" s="1"/>
  <c r="G57" i="10"/>
  <c r="G25" i="10"/>
  <c r="G29" i="10"/>
  <c r="J29" i="10" s="1"/>
  <c r="K29" i="10" s="1"/>
  <c r="G56" i="10"/>
  <c r="G51" i="10"/>
  <c r="J51" i="10" s="1"/>
  <c r="K51" i="10" s="1"/>
  <c r="G24" i="10"/>
  <c r="G40" i="10"/>
  <c r="J40" i="10" s="1"/>
  <c r="K40" i="10" s="1"/>
  <c r="G23" i="10"/>
  <c r="G28" i="10"/>
  <c r="J28" i="10" s="1"/>
  <c r="K28" i="10" s="1"/>
  <c r="G52" i="10"/>
  <c r="J52" i="10" s="1"/>
  <c r="K52" i="10" s="1"/>
  <c r="G47" i="10"/>
  <c r="J47" i="10" s="1"/>
  <c r="K47" i="10" s="1"/>
  <c r="G35" i="10"/>
  <c r="J35" i="10" s="1"/>
  <c r="K35" i="10" s="1"/>
  <c r="G54" i="10"/>
  <c r="J54" i="10" s="1"/>
  <c r="K54" i="10" s="1"/>
  <c r="G53" i="10"/>
  <c r="J53" i="10" s="1"/>
  <c r="K53" i="10" s="1"/>
  <c r="G48" i="10"/>
  <c r="J48" i="10" s="1"/>
  <c r="K48" i="10" s="1"/>
  <c r="G42" i="10"/>
  <c r="J42" i="10" s="1"/>
  <c r="K42" i="10" s="1"/>
  <c r="F58" i="10"/>
  <c r="G50" i="10"/>
  <c r="J50" i="10" s="1"/>
  <c r="K50" i="10" s="1"/>
  <c r="G49" i="10"/>
  <c r="J49" i="10" s="1"/>
  <c r="K49" i="10" s="1"/>
  <c r="G43" i="10"/>
  <c r="J43" i="10" s="1"/>
  <c r="K43" i="10" s="1"/>
  <c r="G38" i="10"/>
  <c r="J38" i="10" s="1"/>
  <c r="K38" i="10" s="1"/>
  <c r="G22" i="10"/>
  <c r="G30" i="10"/>
  <c r="J30" i="10" s="1"/>
  <c r="K30" i="10" s="1"/>
  <c r="G45" i="10"/>
  <c r="J45" i="10" s="1"/>
  <c r="K45" i="10" s="1"/>
  <c r="G44" i="10"/>
  <c r="J44" i="10" s="1"/>
  <c r="K44" i="10" s="1"/>
  <c r="G39" i="10"/>
  <c r="J39" i="10" s="1"/>
  <c r="K39" i="10" s="1"/>
  <c r="G34" i="10"/>
  <c r="J34" i="10" s="1"/>
  <c r="K34" i="10" s="1"/>
  <c r="G41" i="10"/>
  <c r="J41" i="10" s="1"/>
  <c r="K41" i="10" s="1"/>
  <c r="E21" i="11"/>
  <c r="H17" i="11"/>
  <c r="U18" i="11"/>
  <c r="U19" i="11"/>
  <c r="Y23" i="12"/>
  <c r="BB23" i="12"/>
  <c r="X22" i="12"/>
  <c r="BA22" i="12"/>
  <c r="X21" i="12"/>
  <c r="BA21" i="12"/>
  <c r="Y49" i="12"/>
  <c r="Y43" i="12"/>
  <c r="BB43" i="12"/>
  <c r="Y32" i="12"/>
  <c r="Y38" i="12"/>
  <c r="BB32" i="12"/>
  <c r="G48" i="17"/>
  <c r="C49" i="17" s="1"/>
  <c r="AE41" i="12"/>
  <c r="BH41" i="12"/>
  <c r="BD26" i="12"/>
  <c r="AA26" i="12"/>
  <c r="BD33" i="12"/>
  <c r="AA33" i="12"/>
  <c r="BC36" i="12"/>
  <c r="Z36" i="12"/>
  <c r="BD35" i="12"/>
  <c r="AA35" i="12"/>
  <c r="AA51" i="12"/>
  <c r="BD51" i="12"/>
  <c r="AA39" i="12"/>
  <c r="BD39" i="12"/>
  <c r="Z37" i="12"/>
  <c r="BC37" i="12"/>
  <c r="K50" i="11"/>
  <c r="L48" i="11"/>
  <c r="BC25" i="12"/>
  <c r="Z25" i="12"/>
  <c r="BC42" i="12"/>
  <c r="Z42" i="12"/>
  <c r="AA44" i="12"/>
  <c r="BD44" i="12"/>
  <c r="AA47" i="12"/>
  <c r="BD47" i="12"/>
  <c r="B56" i="17"/>
  <c r="BB49" i="12"/>
  <c r="E31" i="23"/>
  <c r="B50" i="19"/>
  <c r="B51" i="19" s="1"/>
  <c r="Z31" i="12"/>
  <c r="BC31" i="12"/>
  <c r="F44" i="19"/>
  <c r="Z46" i="12"/>
  <c r="BC46" i="12"/>
  <c r="Z40" i="12"/>
  <c r="BC40" i="12"/>
  <c r="BC34" i="12"/>
  <c r="Z34" i="12"/>
  <c r="AA28" i="12"/>
  <c r="BD28" i="12"/>
  <c r="Z30" i="12"/>
  <c r="BC30" i="12"/>
  <c r="M42" i="11"/>
  <c r="M47" i="11" s="1"/>
  <c r="AA29" i="12"/>
  <c r="BD29" i="12"/>
  <c r="B59" i="18"/>
  <c r="B13" i="4"/>
  <c r="BB38" i="12"/>
  <c r="F52" i="18"/>
  <c r="Z48" i="12"/>
  <c r="BC48" i="12"/>
  <c r="BC52" i="12"/>
  <c r="Z27" i="12"/>
  <c r="BC27" i="12"/>
  <c r="L23" i="11"/>
  <c r="M24" i="11"/>
  <c r="M30" i="11" s="1"/>
  <c r="Z52" i="12"/>
  <c r="BD50" i="12"/>
  <c r="AA50" i="12"/>
  <c r="L31" i="11"/>
  <c r="L36" i="11" s="1"/>
  <c r="L37" i="11"/>
  <c r="L41" i="11" s="1"/>
  <c r="AC45" i="12" l="1"/>
  <c r="BF45" i="12"/>
  <c r="D57" i="14"/>
  <c r="D58" i="14" s="1"/>
  <c r="F56" i="14" s="1"/>
  <c r="Q57" i="14"/>
  <c r="N57" i="14"/>
  <c r="P57" i="14"/>
  <c r="M57" i="14"/>
  <c r="K57" i="14"/>
  <c r="H57" i="14"/>
  <c r="O57" i="14"/>
  <c r="J57" i="14"/>
  <c r="G57" i="14"/>
  <c r="I57" i="14"/>
  <c r="F57" i="14"/>
  <c r="L57" i="14"/>
  <c r="V24" i="12"/>
  <c r="V53" i="12" s="1"/>
  <c r="W20" i="12"/>
  <c r="AZ20" i="12"/>
  <c r="AZ24" i="12" s="1"/>
  <c r="AZ53" i="12" s="1"/>
  <c r="T22" i="12"/>
  <c r="T39" i="12"/>
  <c r="T51" i="12"/>
  <c r="T30" i="12"/>
  <c r="T23" i="12"/>
  <c r="T35" i="12"/>
  <c r="T33" i="12"/>
  <c r="T42" i="12"/>
  <c r="S53" i="12"/>
  <c r="T53" i="12" s="1"/>
  <c r="T24" i="12"/>
  <c r="T28" i="12"/>
  <c r="T41" i="12"/>
  <c r="T46" i="12"/>
  <c r="T38" i="12"/>
  <c r="T50" i="12"/>
  <c r="T26" i="12"/>
  <c r="T52" i="12"/>
  <c r="T31" i="12"/>
  <c r="T49" i="12"/>
  <c r="T29" i="12"/>
  <c r="T43" i="12"/>
  <c r="T27" i="12"/>
  <c r="T32" i="12"/>
  <c r="T36" i="12"/>
  <c r="T20" i="12"/>
  <c r="T44" i="12"/>
  <c r="T37" i="12"/>
  <c r="T48" i="12"/>
  <c r="T45" i="12"/>
  <c r="T47" i="12"/>
  <c r="T40" i="12"/>
  <c r="T34" i="12"/>
  <c r="T21" i="12"/>
  <c r="T25" i="12"/>
  <c r="I17" i="11"/>
  <c r="H21" i="11"/>
  <c r="H51" i="11" s="1"/>
  <c r="F43" i="11"/>
  <c r="F44" i="11"/>
  <c r="F49" i="11"/>
  <c r="F32" i="11"/>
  <c r="F41" i="11"/>
  <c r="F17" i="11"/>
  <c r="F48" i="11"/>
  <c r="F42" i="11"/>
  <c r="F46" i="11"/>
  <c r="F20" i="11"/>
  <c r="F39" i="11"/>
  <c r="F33" i="11"/>
  <c r="F47" i="11"/>
  <c r="F23" i="11"/>
  <c r="F21" i="11"/>
  <c r="F34" i="11"/>
  <c r="F35" i="11"/>
  <c r="F50" i="11"/>
  <c r="F45" i="11"/>
  <c r="F40" i="11"/>
  <c r="F37" i="11"/>
  <c r="E51" i="11"/>
  <c r="F51" i="11" s="1"/>
  <c r="F28" i="11"/>
  <c r="F24" i="11"/>
  <c r="F31" i="11"/>
  <c r="F38" i="11"/>
  <c r="F36" i="11"/>
  <c r="F18" i="11"/>
  <c r="F29" i="11"/>
  <c r="F25" i="11"/>
  <c r="F26" i="11"/>
  <c r="F27" i="11"/>
  <c r="F30" i="11"/>
  <c r="F19" i="11"/>
  <c r="Z43" i="12"/>
  <c r="Y22" i="12"/>
  <c r="BB22" i="12"/>
  <c r="Y21" i="12"/>
  <c r="BB21" i="12"/>
  <c r="Z23" i="12"/>
  <c r="BC23" i="12"/>
  <c r="BC43" i="12"/>
  <c r="Z49" i="12"/>
  <c r="BD52" i="12"/>
  <c r="BC49" i="12"/>
  <c r="BC38" i="12"/>
  <c r="AA34" i="12"/>
  <c r="BD34" i="12"/>
  <c r="D45" i="19"/>
  <c r="F45" i="19" s="1"/>
  <c r="C45" i="19"/>
  <c r="E45" i="19"/>
  <c r="AB44" i="12"/>
  <c r="BE44" i="12"/>
  <c r="AB51" i="12"/>
  <c r="BE51" i="12"/>
  <c r="B52" i="19"/>
  <c r="AA25" i="12"/>
  <c r="BD25" i="12"/>
  <c r="AA37" i="12"/>
  <c r="BD37" i="12"/>
  <c r="AB35" i="12"/>
  <c r="BE35" i="12"/>
  <c r="AB29" i="12"/>
  <c r="BE29" i="12"/>
  <c r="AA42" i="12"/>
  <c r="BD42" i="12"/>
  <c r="AF41" i="12"/>
  <c r="BI41" i="12"/>
  <c r="M23" i="11"/>
  <c r="AA36" i="12"/>
  <c r="BD36" i="12"/>
  <c r="AA52" i="12"/>
  <c r="AB50" i="12"/>
  <c r="BE50" i="12"/>
  <c r="B57" i="17"/>
  <c r="AA30" i="12"/>
  <c r="BD30" i="12"/>
  <c r="AA31" i="12"/>
  <c r="BD31" i="12"/>
  <c r="M48" i="11"/>
  <c r="L50" i="11"/>
  <c r="D49" i="17"/>
  <c r="E49" i="17" s="1"/>
  <c r="F49" i="17"/>
  <c r="AA27" i="12"/>
  <c r="BD27" i="12"/>
  <c r="AA40" i="12"/>
  <c r="BD40" i="12"/>
  <c r="B60" i="18"/>
  <c r="N24" i="11"/>
  <c r="N30" i="11" s="1"/>
  <c r="B14" i="4"/>
  <c r="B15" i="4" s="1"/>
  <c r="N42" i="11"/>
  <c r="N47" i="11" s="1"/>
  <c r="AB39" i="12"/>
  <c r="BE39" i="12"/>
  <c r="AB33" i="12"/>
  <c r="BE33" i="12"/>
  <c r="BE26" i="12"/>
  <c r="AB26" i="12"/>
  <c r="E53" i="18"/>
  <c r="D53" i="18"/>
  <c r="F53" i="18" s="1"/>
  <c r="C53" i="18"/>
  <c r="AB47" i="12"/>
  <c r="BE47" i="12"/>
  <c r="M31" i="11"/>
  <c r="M36" i="11" s="1"/>
  <c r="M37" i="11"/>
  <c r="M41" i="11" s="1"/>
  <c r="BC32" i="12"/>
  <c r="AA48" i="12"/>
  <c r="BD48" i="12"/>
  <c r="AB28" i="12"/>
  <c r="BE28" i="12"/>
  <c r="AA46" i="12"/>
  <c r="BD46" i="12"/>
  <c r="F31" i="23"/>
  <c r="H31" i="23"/>
  <c r="Z38" i="12"/>
  <c r="Z32" i="12"/>
  <c r="AD45" i="12" l="1"/>
  <c r="BG45" i="12"/>
  <c r="F58" i="14"/>
  <c r="G56" i="14" s="1"/>
  <c r="G58" i="14" s="1"/>
  <c r="H56" i="14" s="1"/>
  <c r="H58" i="14" s="1"/>
  <c r="I56" i="14" s="1"/>
  <c r="I58" i="14" s="1"/>
  <c r="J56" i="14" s="1"/>
  <c r="J58" i="14" s="1"/>
  <c r="K56" i="14" s="1"/>
  <c r="K58" i="14" s="1"/>
  <c r="L56" i="14" s="1"/>
  <c r="L58" i="14" s="1"/>
  <c r="M56" i="14" s="1"/>
  <c r="M58" i="14" s="1"/>
  <c r="N56" i="14" s="1"/>
  <c r="N58" i="14" s="1"/>
  <c r="O56" i="14" s="1"/>
  <c r="O58" i="14" s="1"/>
  <c r="P56" i="14" s="1"/>
  <c r="P58" i="14" s="1"/>
  <c r="Q56" i="14" s="1"/>
  <c r="Q58" i="14" s="1"/>
  <c r="W24" i="12"/>
  <c r="W53" i="12" s="1"/>
  <c r="X20" i="12"/>
  <c r="BA20" i="12"/>
  <c r="BA24" i="12" s="1"/>
  <c r="BA53" i="12" s="1"/>
  <c r="I21" i="11"/>
  <c r="I51" i="11" s="1"/>
  <c r="J17" i="11"/>
  <c r="AA23" i="12"/>
  <c r="BD23" i="12"/>
  <c r="Z21" i="12"/>
  <c r="BC21" i="12"/>
  <c r="Z22" i="12"/>
  <c r="BC22" i="12"/>
  <c r="BD49" i="12"/>
  <c r="AA49" i="12"/>
  <c r="BE52" i="12"/>
  <c r="AA32" i="12"/>
  <c r="BD43" i="12"/>
  <c r="BD38" i="12"/>
  <c r="BD32" i="12"/>
  <c r="E54" i="18"/>
  <c r="D54" i="18"/>
  <c r="F54" i="18" s="1"/>
  <c r="C54" i="18"/>
  <c r="B16" i="4"/>
  <c r="B17" i="4" s="1"/>
  <c r="B18" i="4" s="1"/>
  <c r="O24" i="11"/>
  <c r="O30" i="11" s="1"/>
  <c r="BE40" i="12"/>
  <c r="AB40" i="12"/>
  <c r="AB31" i="12"/>
  <c r="BE31" i="12"/>
  <c r="B58" i="17"/>
  <c r="B59" i="17" s="1"/>
  <c r="B60" i="17" s="1"/>
  <c r="B61" i="17" s="1"/>
  <c r="B62" i="17" s="1"/>
  <c r="B63" i="17" s="1"/>
  <c r="B64" i="17" s="1"/>
  <c r="B65" i="17" s="1"/>
  <c r="B66" i="17" s="1"/>
  <c r="B67" i="17" s="1"/>
  <c r="B68" i="17" s="1"/>
  <c r="B69" i="17" s="1"/>
  <c r="B70" i="17" s="1"/>
  <c r="B71" i="17" s="1"/>
  <c r="B72" i="17" s="1"/>
  <c r="B73" i="17" s="1"/>
  <c r="B74" i="17" s="1"/>
  <c r="B75" i="17" s="1"/>
  <c r="B76" i="17" s="1"/>
  <c r="B77" i="17" s="1"/>
  <c r="B78" i="17" s="1"/>
  <c r="B79" i="17" s="1"/>
  <c r="B80" i="17" s="1"/>
  <c r="B81" i="17" s="1"/>
  <c r="B82" i="17" s="1"/>
  <c r="B83" i="17" s="1"/>
  <c r="B84" i="17" s="1"/>
  <c r="B85" i="17" s="1"/>
  <c r="B86" i="17" s="1"/>
  <c r="B87" i="17" s="1"/>
  <c r="B88" i="17" s="1"/>
  <c r="B89" i="17" s="1"/>
  <c r="B90" i="17" s="1"/>
  <c r="B91" i="17" s="1"/>
  <c r="B92" i="17" s="1"/>
  <c r="B93" i="17" s="1"/>
  <c r="B94" i="17" s="1"/>
  <c r="B95" i="17" s="1"/>
  <c r="B96" i="17" s="1"/>
  <c r="B97" i="17" s="1"/>
  <c r="B98" i="17" s="1"/>
  <c r="B99" i="17" s="1"/>
  <c r="B100" i="17" s="1"/>
  <c r="B101" i="17" s="1"/>
  <c r="B102" i="17" s="1"/>
  <c r="B103" i="17" s="1"/>
  <c r="B104" i="17" s="1"/>
  <c r="B105" i="17" s="1"/>
  <c r="B106" i="17" s="1"/>
  <c r="B107" i="17" s="1"/>
  <c r="B108" i="17" s="1"/>
  <c r="B109" i="17" s="1"/>
  <c r="B110" i="17" s="1"/>
  <c r="B111" i="17" s="1"/>
  <c r="B112" i="17" s="1"/>
  <c r="B113" i="17" s="1"/>
  <c r="B114" i="17" s="1"/>
  <c r="B115" i="17" s="1"/>
  <c r="B116" i="17" s="1"/>
  <c r="B117" i="17" s="1"/>
  <c r="B118" i="17" s="1"/>
  <c r="B119" i="17" s="1"/>
  <c r="B120" i="17" s="1"/>
  <c r="B121" i="17" s="1"/>
  <c r="B122" i="17" s="1"/>
  <c r="B123" i="17" s="1"/>
  <c r="B124" i="17" s="1"/>
  <c r="B125" i="17" s="1"/>
  <c r="B126" i="17" s="1"/>
  <c r="B127" i="17" s="1"/>
  <c r="B128" i="17" s="1"/>
  <c r="B129" i="17" s="1"/>
  <c r="B130" i="17" s="1"/>
  <c r="B131" i="17" s="1"/>
  <c r="B132" i="17" s="1"/>
  <c r="B133" i="17" s="1"/>
  <c r="B134" i="17" s="1"/>
  <c r="B135" i="17" s="1"/>
  <c r="B136" i="17" s="1"/>
  <c r="B137" i="17" s="1"/>
  <c r="B138" i="17" s="1"/>
  <c r="B139" i="17" s="1"/>
  <c r="B140" i="17" s="1"/>
  <c r="B141" i="17" s="1"/>
  <c r="B142" i="17" s="1"/>
  <c r="B143" i="17" s="1"/>
  <c r="B144" i="17" s="1"/>
  <c r="B145" i="17" s="1"/>
  <c r="B146" i="17" s="1"/>
  <c r="B147" i="17" s="1"/>
  <c r="B148" i="17" s="1"/>
  <c r="B149" i="17" s="1"/>
  <c r="B150" i="17" s="1"/>
  <c r="B151" i="17" s="1"/>
  <c r="B152" i="17" s="1"/>
  <c r="B153" i="17" s="1"/>
  <c r="B154" i="17" s="1"/>
  <c r="B155" i="17" s="1"/>
  <c r="B156" i="17" s="1"/>
  <c r="B157" i="17" s="1"/>
  <c r="B158" i="17" s="1"/>
  <c r="B159" i="17" s="1"/>
  <c r="B160" i="17" s="1"/>
  <c r="B161" i="17" s="1"/>
  <c r="B162" i="17" s="1"/>
  <c r="B163" i="17" s="1"/>
  <c r="B164" i="17" s="1"/>
  <c r="B165" i="17" s="1"/>
  <c r="B166" i="17" s="1"/>
  <c r="B167" i="17" s="1"/>
  <c r="B168" i="17" s="1"/>
  <c r="B169" i="17" s="1"/>
  <c r="B170" i="17" s="1"/>
  <c r="B171" i="17" s="1"/>
  <c r="B172" i="17" s="1"/>
  <c r="B173" i="17" s="1"/>
  <c r="B174" i="17" s="1"/>
  <c r="B175" i="17" s="1"/>
  <c r="B176" i="17" s="1"/>
  <c r="B177" i="17" s="1"/>
  <c r="B178" i="17" s="1"/>
  <c r="B179" i="17" s="1"/>
  <c r="B180" i="17" s="1"/>
  <c r="B181" i="17" s="1"/>
  <c r="B182" i="17" s="1"/>
  <c r="B183" i="17" s="1"/>
  <c r="BE42" i="12"/>
  <c r="AB42" i="12"/>
  <c r="AC35" i="12"/>
  <c r="BF35" i="12"/>
  <c r="AB36" i="12"/>
  <c r="BE36" i="12"/>
  <c r="AB52" i="12"/>
  <c r="BF50" i="12"/>
  <c r="AC50" i="12"/>
  <c r="AG41" i="12"/>
  <c r="BJ41" i="12"/>
  <c r="AC29" i="12"/>
  <c r="BF29" i="12"/>
  <c r="AB37" i="12"/>
  <c r="BE37" i="12"/>
  <c r="AC44" i="12"/>
  <c r="BF44" i="12"/>
  <c r="D46" i="19"/>
  <c r="F46" i="19" s="1"/>
  <c r="C46" i="19"/>
  <c r="E46" i="19"/>
  <c r="AC28" i="12"/>
  <c r="BF28" i="12"/>
  <c r="AA38" i="12"/>
  <c r="O42" i="11"/>
  <c r="O47" i="11" s="1"/>
  <c r="B61" i="18"/>
  <c r="AB27" i="12"/>
  <c r="BE27" i="12"/>
  <c r="AB30" i="12"/>
  <c r="BE30" i="12"/>
  <c r="B53" i="19"/>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N37" i="11"/>
  <c r="N41" i="11" s="1"/>
  <c r="AB48" i="12"/>
  <c r="BE48" i="12"/>
  <c r="N31" i="11"/>
  <c r="N36" i="11" s="1"/>
  <c r="BE25" i="12"/>
  <c r="AB25" i="12"/>
  <c r="AC51" i="12"/>
  <c r="BF51" i="12"/>
  <c r="BF33" i="12"/>
  <c r="AC33" i="12"/>
  <c r="AA43" i="12"/>
  <c r="N48" i="11"/>
  <c r="M50" i="11"/>
  <c r="N23" i="11"/>
  <c r="AC47" i="12"/>
  <c r="BF47" i="12"/>
  <c r="AB46" i="12"/>
  <c r="BE46" i="12"/>
  <c r="I31" i="23"/>
  <c r="G31" i="23"/>
  <c r="D32" i="23" s="1"/>
  <c r="AC26" i="12"/>
  <c r="BF26" i="12"/>
  <c r="BF39" i="12"/>
  <c r="AC39" i="12"/>
  <c r="G49" i="17"/>
  <c r="C50" i="17" s="1"/>
  <c r="BE34" i="12"/>
  <c r="AB34" i="12"/>
  <c r="AE45" i="12" l="1"/>
  <c r="BH45" i="12"/>
  <c r="K17" i="11"/>
  <c r="J21" i="11"/>
  <c r="J51" i="11" s="1"/>
  <c r="Y20" i="12"/>
  <c r="BB20" i="12"/>
  <c r="BB24" i="12" s="1"/>
  <c r="BB53" i="12" s="1"/>
  <c r="X24" i="12"/>
  <c r="X53" i="12" s="1"/>
  <c r="AB49" i="12"/>
  <c r="AA21" i="12"/>
  <c r="BD21" i="12"/>
  <c r="AB23" i="12"/>
  <c r="BE23" i="12"/>
  <c r="AA22" i="12"/>
  <c r="BD22" i="12"/>
  <c r="B19" i="4"/>
  <c r="B20" i="4" s="1"/>
  <c r="B21" i="4" s="1"/>
  <c r="B22" i="4" s="1"/>
  <c r="B23" i="4" s="1"/>
  <c r="B24" i="4" s="1"/>
  <c r="B25" i="4" s="1"/>
  <c r="B26" i="4" s="1"/>
  <c r="B27" i="4" s="1"/>
  <c r="B28" i="4" s="1"/>
  <c r="B29" i="4" s="1"/>
  <c r="B30" i="4" s="1"/>
  <c r="B31" i="4" s="1"/>
  <c r="B32" i="4" s="1"/>
  <c r="B33" i="4" s="1"/>
  <c r="AB43" i="12"/>
  <c r="BE32" i="12"/>
  <c r="BE38" i="12"/>
  <c r="BE49" i="12"/>
  <c r="AB32" i="12"/>
  <c r="BE43" i="12"/>
  <c r="E55" i="18"/>
  <c r="D55" i="18"/>
  <c r="F55" i="18" s="1"/>
  <c r="C55" i="18"/>
  <c r="E47" i="19"/>
  <c r="D47" i="19"/>
  <c r="F47" i="19" s="1"/>
  <c r="C47" i="19"/>
  <c r="P24" i="11"/>
  <c r="P30" i="11" s="1"/>
  <c r="AD33" i="12"/>
  <c r="BG33" i="12"/>
  <c r="AC34" i="12"/>
  <c r="BF34" i="12"/>
  <c r="AD26" i="12"/>
  <c r="BG26" i="12"/>
  <c r="AC46" i="12"/>
  <c r="BF46" i="12"/>
  <c r="AB38" i="12"/>
  <c r="P42" i="11"/>
  <c r="P47" i="11" s="1"/>
  <c r="AD28" i="12"/>
  <c r="BG28" i="12"/>
  <c r="AD44" i="12"/>
  <c r="BG44" i="12"/>
  <c r="AD29" i="12"/>
  <c r="BG29" i="12"/>
  <c r="B62" i="18"/>
  <c r="B63" i="18" s="1"/>
  <c r="B64" i="18" s="1"/>
  <c r="B65" i="18" s="1"/>
  <c r="BF48" i="12"/>
  <c r="AC48" i="12"/>
  <c r="F50" i="17"/>
  <c r="D50" i="17"/>
  <c r="E50" i="17" s="1"/>
  <c r="O48" i="11"/>
  <c r="N50" i="11"/>
  <c r="O37" i="11"/>
  <c r="O41" i="11" s="1"/>
  <c r="AC30" i="12"/>
  <c r="BF30" i="12"/>
  <c r="BK41" i="12"/>
  <c r="BM41" i="12" s="1"/>
  <c r="AI41" i="12"/>
  <c r="AC36" i="12"/>
  <c r="BF36" i="12"/>
  <c r="BF31" i="12"/>
  <c r="AC31" i="12"/>
  <c r="AC37" i="12"/>
  <c r="BF37" i="12"/>
  <c r="BG47" i="12"/>
  <c r="AD47" i="12"/>
  <c r="AD39" i="12"/>
  <c r="BG39" i="12"/>
  <c r="O23" i="11"/>
  <c r="AC27" i="12"/>
  <c r="BF27" i="12"/>
  <c r="AC52" i="12"/>
  <c r="AD50" i="12"/>
  <c r="BG50" i="12"/>
  <c r="AD35" i="12"/>
  <c r="BG35" i="12"/>
  <c r="AC40" i="12"/>
  <c r="BF40" i="12"/>
  <c r="E32" i="23"/>
  <c r="AD51" i="12"/>
  <c r="BG51" i="12"/>
  <c r="O31" i="11"/>
  <c r="O36" i="11" s="1"/>
  <c r="BF25" i="12"/>
  <c r="AC25" i="12"/>
  <c r="BF52" i="12"/>
  <c r="AC42" i="12"/>
  <c r="BF42" i="12"/>
  <c r="AF45" i="12" l="1"/>
  <c r="BI45" i="12"/>
  <c r="Z20" i="12"/>
  <c r="BC20" i="12"/>
  <c r="BC24" i="12" s="1"/>
  <c r="BC53" i="12" s="1"/>
  <c r="Y24" i="12"/>
  <c r="Y53" i="12" s="1"/>
  <c r="L17" i="11"/>
  <c r="K21" i="11"/>
  <c r="K51" i="11" s="1"/>
  <c r="AB21" i="12"/>
  <c r="BE21" i="12"/>
  <c r="AB22" i="12"/>
  <c r="BE22" i="12"/>
  <c r="AC23" i="12"/>
  <c r="BF23" i="12"/>
  <c r="G50" i="17"/>
  <c r="C51" i="17" s="1"/>
  <c r="AC43" i="12"/>
  <c r="B66" i="18"/>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F38" i="12"/>
  <c r="BF49" i="12"/>
  <c r="BF32" i="12"/>
  <c r="BF43" i="12"/>
  <c r="E48" i="19"/>
  <c r="D48" i="19"/>
  <c r="F48" i="19" s="1"/>
  <c r="C48" i="19"/>
  <c r="F51" i="17"/>
  <c r="D51" i="17"/>
  <c r="E51" i="17" s="1"/>
  <c r="C56" i="18"/>
  <c r="E56" i="18"/>
  <c r="D56" i="18"/>
  <c r="F56" i="18" s="1"/>
  <c r="AE33" i="12"/>
  <c r="BH33" i="12"/>
  <c r="BH29" i="12"/>
  <c r="AE29" i="12"/>
  <c r="AD27" i="12"/>
  <c r="BG27" i="12"/>
  <c r="AD36" i="12"/>
  <c r="BG36" i="12"/>
  <c r="AE26" i="12"/>
  <c r="BH26" i="12"/>
  <c r="AC32" i="12"/>
  <c r="AD34" i="12"/>
  <c r="BG34" i="12"/>
  <c r="AD48" i="12"/>
  <c r="BG48" i="12"/>
  <c r="Q24" i="11"/>
  <c r="Q30" i="11" s="1"/>
  <c r="P31" i="11"/>
  <c r="P36" i="11" s="1"/>
  <c r="P48" i="11"/>
  <c r="O50" i="11"/>
  <c r="Q42" i="11"/>
  <c r="Q47" i="11" s="1"/>
  <c r="P23" i="11"/>
  <c r="AE51" i="12"/>
  <c r="BH51" i="12"/>
  <c r="BG52" i="12"/>
  <c r="AD31" i="12"/>
  <c r="BG31" i="12"/>
  <c r="AC49" i="12"/>
  <c r="AD42" i="12"/>
  <c r="BG42" i="12"/>
  <c r="AE50" i="12"/>
  <c r="AD52" i="12"/>
  <c r="BH50" i="12"/>
  <c r="BG30" i="12"/>
  <c r="AD30" i="12"/>
  <c r="AE44" i="12"/>
  <c r="BH44" i="12"/>
  <c r="AD46" i="12"/>
  <c r="BG46" i="12"/>
  <c r="AE28" i="12"/>
  <c r="BH28" i="12"/>
  <c r="BG40" i="12"/>
  <c r="AD40" i="12"/>
  <c r="AE35" i="12"/>
  <c r="BH35" i="12"/>
  <c r="AD37" i="12"/>
  <c r="BG37" i="12"/>
  <c r="F32" i="23"/>
  <c r="H32" i="23"/>
  <c r="BH39" i="12"/>
  <c r="AE39" i="12"/>
  <c r="AD25" i="12"/>
  <c r="BG25" i="12"/>
  <c r="AE47" i="12"/>
  <c r="BH47" i="12"/>
  <c r="P37" i="11"/>
  <c r="P41" i="11" s="1"/>
  <c r="AC38" i="12"/>
  <c r="AG45" i="12" l="1"/>
  <c r="BJ45" i="12"/>
  <c r="M17" i="11"/>
  <c r="L21" i="11"/>
  <c r="L51" i="11" s="1"/>
  <c r="AA20" i="12"/>
  <c r="BD20" i="12"/>
  <c r="BD24" i="12" s="1"/>
  <c r="BD53" i="12" s="1"/>
  <c r="Z24" i="12"/>
  <c r="Z53" i="12" s="1"/>
  <c r="BG49" i="12"/>
  <c r="AC22" i="12"/>
  <c r="BF22" i="12"/>
  <c r="BF21" i="12"/>
  <c r="AC21" i="12"/>
  <c r="BG23" i="12"/>
  <c r="AD23" i="12"/>
  <c r="AD43" i="12"/>
  <c r="BG32" i="12"/>
  <c r="AD32" i="12"/>
  <c r="AD38" i="12"/>
  <c r="BG43" i="12"/>
  <c r="BG38" i="12"/>
  <c r="BH52" i="12"/>
  <c r="G51" i="17"/>
  <c r="C52" i="17" s="1"/>
  <c r="E57" i="18"/>
  <c r="C57" i="18"/>
  <c r="D57" i="18"/>
  <c r="F57" i="18" s="1"/>
  <c r="AF35" i="12"/>
  <c r="BI35" i="12"/>
  <c r="BH31" i="12"/>
  <c r="AE31" i="12"/>
  <c r="AF26" i="12"/>
  <c r="BI26" i="12"/>
  <c r="BI29" i="12"/>
  <c r="AF29" i="12"/>
  <c r="AF50" i="12"/>
  <c r="AE52" i="12"/>
  <c r="BI50" i="12"/>
  <c r="AF51" i="12"/>
  <c r="BI51" i="12"/>
  <c r="Q31" i="11"/>
  <c r="Q36" i="11" s="1"/>
  <c r="AE34" i="12"/>
  <c r="BH34" i="12"/>
  <c r="AE36" i="12"/>
  <c r="BH36" i="12"/>
  <c r="E49" i="19"/>
  <c r="D49" i="19"/>
  <c r="F49" i="19" s="1"/>
  <c r="C49" i="19"/>
  <c r="P50" i="11"/>
  <c r="Q48" i="11"/>
  <c r="AE40" i="12"/>
  <c r="BH40" i="12"/>
  <c r="BH46" i="12"/>
  <c r="AE46" i="12"/>
  <c r="AD49" i="12"/>
  <c r="AE25" i="12"/>
  <c r="BH25" i="12"/>
  <c r="AF28" i="12"/>
  <c r="BI28" i="12"/>
  <c r="BI44" i="12"/>
  <c r="AF44" i="12"/>
  <c r="AE42" i="12"/>
  <c r="BH42" i="12"/>
  <c r="Q23" i="11"/>
  <c r="R24" i="11"/>
  <c r="R30" i="11" s="1"/>
  <c r="I32" i="23"/>
  <c r="G32" i="23"/>
  <c r="D33" i="23" s="1"/>
  <c r="BH37" i="12"/>
  <c r="AE37" i="12"/>
  <c r="AE30" i="12"/>
  <c r="BH30" i="12"/>
  <c r="AE27" i="12"/>
  <c r="BH27" i="12"/>
  <c r="AF33" i="12"/>
  <c r="BI33" i="12"/>
  <c r="BH48" i="12"/>
  <c r="AE48" i="12"/>
  <c r="BI47" i="12"/>
  <c r="AF47" i="12"/>
  <c r="Q37" i="11"/>
  <c r="Q41" i="11" s="1"/>
  <c r="AF39" i="12"/>
  <c r="BI39" i="12"/>
  <c r="R42" i="11"/>
  <c r="R47" i="11" s="1"/>
  <c r="BK45" i="12" l="1"/>
  <c r="BM45" i="12" s="1"/>
  <c r="AI45" i="12"/>
  <c r="M21" i="11"/>
  <c r="M51" i="11" s="1"/>
  <c r="N17" i="11"/>
  <c r="AA24" i="12"/>
  <c r="AA53" i="12" s="1"/>
  <c r="BE20" i="12"/>
  <c r="BE24" i="12" s="1"/>
  <c r="BE53" i="12" s="1"/>
  <c r="AB20" i="12"/>
  <c r="AE23" i="12"/>
  <c r="BH23" i="12"/>
  <c r="AD21" i="12"/>
  <c r="BG21" i="12"/>
  <c r="BG22" i="12"/>
  <c r="AD22" i="12"/>
  <c r="BH43" i="12"/>
  <c r="BH38" i="12"/>
  <c r="BH49" i="12"/>
  <c r="BH32" i="12"/>
  <c r="BI52" i="12"/>
  <c r="C58" i="18"/>
  <c r="E58" i="18"/>
  <c r="D58" i="18"/>
  <c r="F58" i="18" s="1"/>
  <c r="C50" i="19"/>
  <c r="E50" i="19"/>
  <c r="D50" i="19"/>
  <c r="F50" i="19" s="1"/>
  <c r="BJ29" i="12"/>
  <c r="AG29" i="12"/>
  <c r="E33" i="23"/>
  <c r="AF42" i="12"/>
  <c r="BI42" i="12"/>
  <c r="AF25" i="12"/>
  <c r="BI25" i="12"/>
  <c r="AF34" i="12"/>
  <c r="BI34" i="12"/>
  <c r="AG50" i="12"/>
  <c r="AF52" i="12"/>
  <c r="BJ50" i="12"/>
  <c r="BJ35" i="12"/>
  <c r="AG35" i="12"/>
  <c r="R31" i="11"/>
  <c r="R36" i="11" s="1"/>
  <c r="AG26" i="12"/>
  <c r="BJ26" i="12"/>
  <c r="AG47" i="12"/>
  <c r="BJ47" i="12"/>
  <c r="AF27" i="12"/>
  <c r="BI27" i="12"/>
  <c r="AF46" i="12"/>
  <c r="BI46" i="12"/>
  <c r="AE49" i="12"/>
  <c r="AG33" i="12"/>
  <c r="BJ33" i="12"/>
  <c r="AG44" i="12"/>
  <c r="BJ44" i="12"/>
  <c r="S42" i="11"/>
  <c r="S47" i="11" s="1"/>
  <c r="AE32" i="12"/>
  <c r="AF48" i="12"/>
  <c r="BI48" i="12"/>
  <c r="AG39" i="12"/>
  <c r="BJ39" i="12"/>
  <c r="BI30" i="12"/>
  <c r="AF30" i="12"/>
  <c r="AE43" i="12"/>
  <c r="AF37" i="12"/>
  <c r="BI37" i="12"/>
  <c r="BJ28" i="12"/>
  <c r="AG28" i="12"/>
  <c r="AF40" i="12"/>
  <c r="BI40" i="12"/>
  <c r="S24" i="11"/>
  <c r="S30" i="11" s="1"/>
  <c r="R37" i="11"/>
  <c r="R41" i="11" s="1"/>
  <c r="AE38" i="12"/>
  <c r="R23" i="11"/>
  <c r="Q50" i="11"/>
  <c r="R48" i="11"/>
  <c r="BI36" i="12"/>
  <c r="AF36" i="12"/>
  <c r="BJ51" i="12"/>
  <c r="AG51" i="12"/>
  <c r="AF31" i="12"/>
  <c r="BI31" i="12"/>
  <c r="D52" i="17"/>
  <c r="E52" i="17" s="1"/>
  <c r="F52" i="17"/>
  <c r="AB24" i="12" l="1"/>
  <c r="AB53" i="12" s="1"/>
  <c r="AC20" i="12"/>
  <c r="BF20" i="12"/>
  <c r="BF24" i="12" s="1"/>
  <c r="BF53" i="12" s="1"/>
  <c r="O17" i="11"/>
  <c r="N21" i="11"/>
  <c r="N51" i="11" s="1"/>
  <c r="BI43" i="12"/>
  <c r="AF43" i="12"/>
  <c r="BI38" i="12"/>
  <c r="AE21" i="12"/>
  <c r="BH21" i="12"/>
  <c r="BH22" i="12"/>
  <c r="AE22" i="12"/>
  <c r="BI23" i="12"/>
  <c r="AF23" i="12"/>
  <c r="AF32" i="12"/>
  <c r="G52" i="17"/>
  <c r="C53" i="17" s="1"/>
  <c r="F53" i="17" s="1"/>
  <c r="G53" i="17" s="1"/>
  <c r="C54" i="17" s="1"/>
  <c r="BI49" i="12"/>
  <c r="BJ52" i="12"/>
  <c r="BI32" i="12"/>
  <c r="D53" i="17"/>
  <c r="E53" i="17" s="1"/>
  <c r="D59" i="18"/>
  <c r="F59" i="18" s="1"/>
  <c r="C59" i="18"/>
  <c r="E59" i="18"/>
  <c r="AG42" i="12"/>
  <c r="BJ42" i="12"/>
  <c r="U42" i="11"/>
  <c r="U47" i="11" s="1"/>
  <c r="BK26" i="12"/>
  <c r="AI26" i="12"/>
  <c r="E51" i="19"/>
  <c r="D51" i="19"/>
  <c r="F51" i="19" s="1"/>
  <c r="C51" i="19"/>
  <c r="R50" i="11"/>
  <c r="S48" i="11"/>
  <c r="BK28" i="12"/>
  <c r="BM28" i="12" s="1"/>
  <c r="AI28" i="12"/>
  <c r="AG52" i="12"/>
  <c r="BK50" i="12"/>
  <c r="AI50" i="12"/>
  <c r="F33" i="23"/>
  <c r="H33" i="23"/>
  <c r="BK39" i="12"/>
  <c r="AI39" i="12"/>
  <c r="BJ46" i="12"/>
  <c r="AG46" i="12"/>
  <c r="U24" i="11"/>
  <c r="U30" i="11" s="1"/>
  <c r="AF49" i="12"/>
  <c r="S31" i="11"/>
  <c r="S36" i="11" s="1"/>
  <c r="AG34" i="12"/>
  <c r="BJ34" i="12"/>
  <c r="BK29" i="12"/>
  <c r="BM29" i="12" s="1"/>
  <c r="AI29" i="12"/>
  <c r="BK44" i="12"/>
  <c r="AI44" i="12"/>
  <c r="S23" i="11"/>
  <c r="BK51" i="12"/>
  <c r="BM51" i="12" s="1"/>
  <c r="AI51" i="12"/>
  <c r="BJ37" i="12"/>
  <c r="AG37" i="12"/>
  <c r="AG48" i="12"/>
  <c r="BJ48" i="12"/>
  <c r="AG27" i="12"/>
  <c r="BJ27" i="12"/>
  <c r="BK35" i="12"/>
  <c r="BM35" i="12" s="1"/>
  <c r="AI35" i="12"/>
  <c r="AF38" i="12"/>
  <c r="AG25" i="12"/>
  <c r="BJ25" i="12"/>
  <c r="AG40" i="12"/>
  <c r="BJ40" i="12"/>
  <c r="AG31" i="12"/>
  <c r="BJ31" i="12"/>
  <c r="S37" i="11"/>
  <c r="S41" i="11" s="1"/>
  <c r="AG36" i="12"/>
  <c r="BJ36" i="12"/>
  <c r="AG30" i="12"/>
  <c r="BJ30" i="12"/>
  <c r="BK33" i="12"/>
  <c r="AI33" i="12"/>
  <c r="BK47" i="12"/>
  <c r="BM47" i="12" s="1"/>
  <c r="AI47" i="12"/>
  <c r="P17" i="11" l="1"/>
  <c r="O21" i="11"/>
  <c r="O51" i="11" s="1"/>
  <c r="BG20" i="12"/>
  <c r="BG24" i="12" s="1"/>
  <c r="BG53" i="12" s="1"/>
  <c r="AD20" i="12"/>
  <c r="AC24" i="12"/>
  <c r="AC53" i="12" s="1"/>
  <c r="BJ43" i="12"/>
  <c r="AF22" i="12"/>
  <c r="BI22" i="12"/>
  <c r="AG23" i="12"/>
  <c r="BJ23" i="12"/>
  <c r="BI21" i="12"/>
  <c r="AF21" i="12"/>
  <c r="AG32" i="12"/>
  <c r="BJ32" i="12"/>
  <c r="BJ38" i="12"/>
  <c r="BJ49" i="12"/>
  <c r="C52" i="19"/>
  <c r="D52" i="19"/>
  <c r="F52" i="19" s="1"/>
  <c r="E52" i="19"/>
  <c r="C60" i="18"/>
  <c r="D60" i="18"/>
  <c r="F60" i="18" s="1"/>
  <c r="E60" i="18"/>
  <c r="F54" i="17"/>
  <c r="D54" i="17"/>
  <c r="E54" i="17" s="1"/>
  <c r="S50" i="11"/>
  <c r="U48" i="11"/>
  <c r="U50" i="11" s="1"/>
  <c r="BK46" i="12"/>
  <c r="BM46" i="12" s="1"/>
  <c r="AI46" i="12"/>
  <c r="I33" i="23"/>
  <c r="G33" i="23"/>
  <c r="D34" i="23" s="1"/>
  <c r="BK40" i="12"/>
  <c r="BM40" i="12" s="1"/>
  <c r="AI40" i="12"/>
  <c r="AI52" i="12"/>
  <c r="BK52" i="12"/>
  <c r="BM50" i="12"/>
  <c r="BM52" i="12" s="1"/>
  <c r="BK27" i="12"/>
  <c r="BM27" i="12" s="1"/>
  <c r="AI27" i="12"/>
  <c r="BK34" i="12"/>
  <c r="BM34" i="12" s="1"/>
  <c r="AI34" i="12"/>
  <c r="BM33" i="12"/>
  <c r="BM39" i="12"/>
  <c r="BK42" i="12"/>
  <c r="BM42" i="12" s="1"/>
  <c r="AI42" i="12"/>
  <c r="BK25" i="12"/>
  <c r="BM25" i="12" s="1"/>
  <c r="AI25" i="12"/>
  <c r="U31" i="11"/>
  <c r="U36" i="11" s="1"/>
  <c r="BK48" i="12"/>
  <c r="BM48" i="12" s="1"/>
  <c r="AI48" i="12"/>
  <c r="BM44" i="12"/>
  <c r="AG43" i="12"/>
  <c r="BK36" i="12"/>
  <c r="BM36" i="12" s="1"/>
  <c r="AI36" i="12"/>
  <c r="U37" i="11"/>
  <c r="U41" i="11" s="1"/>
  <c r="U23" i="11"/>
  <c r="AG38" i="12"/>
  <c r="BK30" i="12"/>
  <c r="BM30" i="12" s="1"/>
  <c r="AI30" i="12"/>
  <c r="BK31" i="12"/>
  <c r="BM31" i="12" s="1"/>
  <c r="AI31" i="12"/>
  <c r="BK37" i="12"/>
  <c r="BM37" i="12" s="1"/>
  <c r="AI37" i="12"/>
  <c r="AG49" i="12"/>
  <c r="BM26" i="12"/>
  <c r="AD24" i="12" l="1"/>
  <c r="AD53" i="12" s="1"/>
  <c r="AE20" i="12"/>
  <c r="BH20" i="12"/>
  <c r="BH24" i="12" s="1"/>
  <c r="BH53" i="12" s="1"/>
  <c r="P21" i="11"/>
  <c r="P51" i="11" s="1"/>
  <c r="Q17" i="11"/>
  <c r="AI49" i="12"/>
  <c r="BK23" i="12"/>
  <c r="BM23" i="12" s="1"/>
  <c r="AI23" i="12"/>
  <c r="BJ21" i="12"/>
  <c r="AG21" i="12"/>
  <c r="AG22" i="12"/>
  <c r="BK22" i="12" s="1"/>
  <c r="BJ22" i="12"/>
  <c r="AI38" i="12"/>
  <c r="AI43" i="12"/>
  <c r="BK49" i="12"/>
  <c r="AI32" i="12"/>
  <c r="G54" i="17"/>
  <c r="C55" i="17" s="1"/>
  <c r="E61" i="18"/>
  <c r="D61" i="18"/>
  <c r="F61" i="18" s="1"/>
  <c r="C61" i="18"/>
  <c r="D53" i="19"/>
  <c r="F53" i="19" s="1"/>
  <c r="C53" i="19"/>
  <c r="E53" i="19"/>
  <c r="BK43" i="12"/>
  <c r="E34" i="23"/>
  <c r="BK38" i="12"/>
  <c r="BM32" i="12"/>
  <c r="BM43" i="12"/>
  <c r="BM38" i="12"/>
  <c r="BK32" i="12"/>
  <c r="BM49" i="12"/>
  <c r="R17" i="11" l="1"/>
  <c r="Q21" i="11"/>
  <c r="Q51" i="11" s="1"/>
  <c r="BI20" i="12"/>
  <c r="BI24" i="12" s="1"/>
  <c r="BI53" i="12" s="1"/>
  <c r="AE24" i="12"/>
  <c r="AE53" i="12" s="1"/>
  <c r="AF20" i="12"/>
  <c r="BM22" i="12"/>
  <c r="BK21" i="12"/>
  <c r="BM21" i="12" s="1"/>
  <c r="AI21" i="12"/>
  <c r="AI22" i="12"/>
  <c r="E62" i="18"/>
  <c r="D62" i="18"/>
  <c r="F62" i="18" s="1"/>
  <c r="C62" i="18"/>
  <c r="C54" i="19"/>
  <c r="E54" i="19"/>
  <c r="D54" i="19"/>
  <c r="F54" i="19" s="1"/>
  <c r="F34" i="23"/>
  <c r="H34" i="23"/>
  <c r="F55" i="17"/>
  <c r="D55" i="17"/>
  <c r="E55" i="17" s="1"/>
  <c r="AG20" i="12" l="1"/>
  <c r="BJ20" i="12"/>
  <c r="BJ24" i="12" s="1"/>
  <c r="BJ53" i="12" s="1"/>
  <c r="AF24" i="12"/>
  <c r="AF53" i="12" s="1"/>
  <c r="S17" i="11"/>
  <c r="R21" i="11"/>
  <c r="R51" i="11" s="1"/>
  <c r="C55" i="19"/>
  <c r="E55" i="19"/>
  <c r="D55" i="19"/>
  <c r="F55" i="19" s="1"/>
  <c r="G55" i="17"/>
  <c r="C56" i="17" s="1"/>
  <c r="C63" i="18"/>
  <c r="D63" i="18"/>
  <c r="F63" i="18" s="1"/>
  <c r="E63" i="18"/>
  <c r="I34" i="23"/>
  <c r="G34" i="23"/>
  <c r="D35" i="23" s="1"/>
  <c r="S21" i="11" l="1"/>
  <c r="S51" i="11" s="1"/>
  <c r="U17" i="11"/>
  <c r="U21" i="11" s="1"/>
  <c r="U51" i="11" s="1"/>
  <c r="AI20" i="12"/>
  <c r="AI24" i="12" s="1"/>
  <c r="AI53" i="12" s="1"/>
  <c r="BK20" i="12"/>
  <c r="AG24" i="12"/>
  <c r="AG53" i="12" s="1"/>
  <c r="E56" i="19"/>
  <c r="D56" i="19"/>
  <c r="F56" i="19" s="1"/>
  <c r="C56" i="19"/>
  <c r="C64" i="18"/>
  <c r="E64" i="18"/>
  <c r="D64" i="18"/>
  <c r="F64" i="18" s="1"/>
  <c r="E35" i="23"/>
  <c r="D56" i="17"/>
  <c r="E56" i="17" s="1"/>
  <c r="F56" i="17"/>
  <c r="BK24" i="12" l="1"/>
  <c r="BK53" i="12" s="1"/>
  <c r="BM20" i="12"/>
  <c r="BM24" i="12" s="1"/>
  <c r="BM53" i="12" s="1"/>
  <c r="G56" i="17"/>
  <c r="C57" i="17" s="1"/>
  <c r="F57" i="17" s="1"/>
  <c r="E65" i="18"/>
  <c r="D65" i="18"/>
  <c r="F65" i="18" s="1"/>
  <c r="C65" i="18"/>
  <c r="C57" i="19"/>
  <c r="D57" i="19"/>
  <c r="F57" i="19" s="1"/>
  <c r="E57" i="19"/>
  <c r="F35" i="23"/>
  <c r="H35" i="23"/>
  <c r="D57" i="17" l="1"/>
  <c r="E57" i="17" s="1"/>
  <c r="G57" i="17" s="1"/>
  <c r="C58" i="17" s="1"/>
  <c r="D58" i="17" s="1"/>
  <c r="E58" i="17" s="1"/>
  <c r="C58" i="19"/>
  <c r="E58" i="19"/>
  <c r="D58" i="19"/>
  <c r="F58" i="19" s="1"/>
  <c r="E66" i="18"/>
  <c r="D66" i="18"/>
  <c r="F66" i="18" s="1"/>
  <c r="C66" i="18"/>
  <c r="I35" i="23"/>
  <c r="G35" i="23"/>
  <c r="D36" i="23" s="1"/>
  <c r="F58" i="17" l="1"/>
  <c r="G58" i="17" s="1"/>
  <c r="C59" i="17" s="1"/>
  <c r="E59" i="19"/>
  <c r="C59" i="19"/>
  <c r="D59" i="19"/>
  <c r="F59" i="19" s="1"/>
  <c r="E36" i="23"/>
  <c r="D67" i="18"/>
  <c r="F67" i="18" s="1"/>
  <c r="C67" i="18"/>
  <c r="E67" i="18"/>
  <c r="E60" i="19" l="1"/>
  <c r="D60" i="19"/>
  <c r="F60" i="19" s="1"/>
  <c r="C60" i="19"/>
  <c r="D59" i="17"/>
  <c r="E59" i="17" s="1"/>
  <c r="F59" i="17"/>
  <c r="E68" i="18"/>
  <c r="D68" i="18"/>
  <c r="F68" i="18" s="1"/>
  <c r="C68" i="18"/>
  <c r="F36" i="23"/>
  <c r="H36" i="23"/>
  <c r="G59" i="17" l="1"/>
  <c r="C60" i="17" s="1"/>
  <c r="F60" i="17" s="1"/>
  <c r="C69" i="18"/>
  <c r="E69" i="18"/>
  <c r="D69" i="18"/>
  <c r="F69" i="18" s="1"/>
  <c r="D61" i="19"/>
  <c r="F61" i="19" s="1"/>
  <c r="C61" i="19"/>
  <c r="E61" i="19"/>
  <c r="I36" i="23"/>
  <c r="G36" i="23"/>
  <c r="D37" i="23" s="1"/>
  <c r="D60" i="17" l="1"/>
  <c r="E60" i="17" s="1"/>
  <c r="G60" i="17" s="1"/>
  <c r="C61" i="17" s="1"/>
  <c r="E70" i="18"/>
  <c r="D70" i="18"/>
  <c r="F70" i="18" s="1"/>
  <c r="C70" i="18"/>
  <c r="E37" i="23"/>
  <c r="E62" i="19"/>
  <c r="D62" i="19"/>
  <c r="F62" i="19" s="1"/>
  <c r="C62" i="19"/>
  <c r="E63" i="19" l="1"/>
  <c r="C63" i="19"/>
  <c r="D63" i="19"/>
  <c r="F63" i="19" s="1"/>
  <c r="D61" i="17"/>
  <c r="E61" i="17" s="1"/>
  <c r="F61" i="17"/>
  <c r="E71" i="18"/>
  <c r="D71" i="18"/>
  <c r="F71" i="18" s="1"/>
  <c r="C71" i="18"/>
  <c r="F37" i="23"/>
  <c r="H37" i="23"/>
  <c r="G61" i="17" l="1"/>
  <c r="C62" i="17" s="1"/>
  <c r="F62" i="17" s="1"/>
  <c r="E64" i="19"/>
  <c r="D64" i="19"/>
  <c r="F64" i="19" s="1"/>
  <c r="C64" i="19"/>
  <c r="C72" i="18"/>
  <c r="E72" i="18"/>
  <c r="D72" i="18"/>
  <c r="F72" i="18" s="1"/>
  <c r="I37" i="23"/>
  <c r="G37" i="23"/>
  <c r="D38" i="23" s="1"/>
  <c r="D62" i="17" l="1"/>
  <c r="E62" i="17"/>
  <c r="G62" i="17" s="1"/>
  <c r="C63" i="17" s="1"/>
  <c r="D63" i="17" s="1"/>
  <c r="E63" i="17" s="1"/>
  <c r="C65" i="19"/>
  <c r="D65" i="19"/>
  <c r="F65" i="19" s="1"/>
  <c r="E65" i="19"/>
  <c r="E73" i="18"/>
  <c r="D73" i="18"/>
  <c r="F73" i="18" s="1"/>
  <c r="C73" i="18"/>
  <c r="E38" i="23"/>
  <c r="F63" i="17" l="1"/>
  <c r="G63" i="17" s="1"/>
  <c r="C64" i="17" s="1"/>
  <c r="F64" i="17" s="1"/>
  <c r="D74" i="18"/>
  <c r="F74" i="18" s="1"/>
  <c r="C74" i="18"/>
  <c r="E74" i="18"/>
  <c r="C66" i="19"/>
  <c r="E66" i="19"/>
  <c r="D66" i="19"/>
  <c r="F66" i="19" s="1"/>
  <c r="F38" i="23"/>
  <c r="H38" i="23"/>
  <c r="D64" i="17" l="1"/>
  <c r="E64" i="17" s="1"/>
  <c r="G64" i="17" s="1"/>
  <c r="C65" i="17" s="1"/>
  <c r="E67" i="19"/>
  <c r="D67" i="19"/>
  <c r="F67" i="19" s="1"/>
  <c r="C67" i="19"/>
  <c r="D75" i="18"/>
  <c r="F75" i="18" s="1"/>
  <c r="C75" i="18"/>
  <c r="E75" i="18"/>
  <c r="I38" i="23"/>
  <c r="G38" i="23"/>
  <c r="D39" i="23" s="1"/>
  <c r="D65" i="17" l="1"/>
  <c r="E65" i="17" s="1"/>
  <c r="F65" i="17"/>
  <c r="G65" i="17" s="1"/>
  <c r="C66" i="17" s="1"/>
  <c r="D66" i="17" s="1"/>
  <c r="E66" i="17" s="1"/>
  <c r="C68" i="19"/>
  <c r="E68" i="19"/>
  <c r="D68" i="19"/>
  <c r="F68" i="19" s="1"/>
  <c r="E39" i="23"/>
  <c r="C76" i="18"/>
  <c r="E76" i="18"/>
  <c r="D76" i="18"/>
  <c r="F76" i="18" s="1"/>
  <c r="F66" i="17" l="1"/>
  <c r="G66" i="17" s="1"/>
  <c r="C67" i="17" s="1"/>
  <c r="F67" i="17" s="1"/>
  <c r="D69" i="19"/>
  <c r="C69" i="19"/>
  <c r="F69" i="19"/>
  <c r="E69" i="19"/>
  <c r="D77" i="18"/>
  <c r="F77" i="18" s="1"/>
  <c r="C77" i="18"/>
  <c r="E77" i="18"/>
  <c r="F39" i="23"/>
  <c r="H39" i="23"/>
  <c r="D67" i="17" l="1"/>
  <c r="E67" i="17" s="1"/>
  <c r="G67" i="17" s="1"/>
  <c r="C68" i="17" s="1"/>
  <c r="C70" i="19"/>
  <c r="D70" i="19"/>
  <c r="F70" i="19" s="1"/>
  <c r="E70" i="19"/>
  <c r="I39" i="23"/>
  <c r="G39" i="23"/>
  <c r="D40" i="23" s="1"/>
  <c r="E78" i="18"/>
  <c r="D78" i="18"/>
  <c r="F78" i="18" s="1"/>
  <c r="C78" i="18"/>
  <c r="D71" i="19" l="1"/>
  <c r="F71" i="19" s="1"/>
  <c r="C71" i="19"/>
  <c r="E71" i="19"/>
  <c r="D79" i="18"/>
  <c r="F79" i="18" s="1"/>
  <c r="C79" i="18"/>
  <c r="E79" i="18"/>
  <c r="E40" i="23"/>
  <c r="D68" i="17"/>
  <c r="E68" i="17" s="1"/>
  <c r="F68" i="17"/>
  <c r="G68" i="17" l="1"/>
  <c r="C69" i="17" s="1"/>
  <c r="D69" i="17" s="1"/>
  <c r="E69" i="17" s="1"/>
  <c r="F69" i="17"/>
  <c r="E72" i="19"/>
  <c r="D72" i="19"/>
  <c r="F72" i="19" s="1"/>
  <c r="C72" i="19"/>
  <c r="F40" i="23"/>
  <c r="H40" i="23"/>
  <c r="C80" i="18"/>
  <c r="D80" i="18"/>
  <c r="F80" i="18" s="1"/>
  <c r="E80" i="18"/>
  <c r="G69" i="17" l="1"/>
  <c r="C70" i="17" s="1"/>
  <c r="F70" i="17" s="1"/>
  <c r="E73" i="19"/>
  <c r="C73" i="19"/>
  <c r="D73" i="19"/>
  <c r="F73" i="19" s="1"/>
  <c r="E81" i="18"/>
  <c r="D81" i="18"/>
  <c r="F81" i="18" s="1"/>
  <c r="C81" i="18"/>
  <c r="I40" i="23"/>
  <c r="G40" i="23"/>
  <c r="D41" i="23" s="1"/>
  <c r="D70" i="17" l="1"/>
  <c r="E70" i="17" s="1"/>
  <c r="G70" i="17" s="1"/>
  <c r="C71" i="17" s="1"/>
  <c r="C74" i="19"/>
  <c r="E74" i="19"/>
  <c r="D74" i="19"/>
  <c r="F74" i="19" s="1"/>
  <c r="C82" i="18"/>
  <c r="E82" i="18"/>
  <c r="D82" i="18"/>
  <c r="F82" i="18" s="1"/>
  <c r="E41" i="23"/>
  <c r="D83" i="18" l="1"/>
  <c r="C83" i="18"/>
  <c r="F83" i="18"/>
  <c r="E83" i="18"/>
  <c r="E75" i="19"/>
  <c r="C75" i="19"/>
  <c r="D75" i="19"/>
  <c r="F75" i="19" s="1"/>
  <c r="F41" i="23"/>
  <c r="H41" i="23"/>
  <c r="F71" i="17"/>
  <c r="D71" i="17"/>
  <c r="E71" i="17" s="1"/>
  <c r="G71" i="17" s="1"/>
  <c r="C72" i="17" s="1"/>
  <c r="C76" i="19" l="1"/>
  <c r="D76" i="19"/>
  <c r="F76" i="19" s="1"/>
  <c r="E76" i="19"/>
  <c r="D72" i="17"/>
  <c r="E72" i="17" s="1"/>
  <c r="F72" i="17"/>
  <c r="E84" i="18"/>
  <c r="D84" i="18"/>
  <c r="F84" i="18" s="1"/>
  <c r="C84" i="18"/>
  <c r="I41" i="23"/>
  <c r="G41" i="23"/>
  <c r="D42" i="23" s="1"/>
  <c r="G72" i="17" l="1"/>
  <c r="C73" i="17" s="1"/>
  <c r="E85" i="18"/>
  <c r="D85" i="18"/>
  <c r="F85" i="18" s="1"/>
  <c r="C85" i="18"/>
  <c r="D77" i="19"/>
  <c r="F77" i="19" s="1"/>
  <c r="C77" i="19"/>
  <c r="E77" i="19"/>
  <c r="E42" i="23"/>
  <c r="E78" i="19" l="1"/>
  <c r="D78" i="19"/>
  <c r="F78" i="19" s="1"/>
  <c r="C78" i="19"/>
  <c r="E86" i="18"/>
  <c r="D86" i="18"/>
  <c r="C86" i="18"/>
  <c r="F86" i="18"/>
  <c r="F42" i="23"/>
  <c r="H42" i="23"/>
  <c r="F73" i="17"/>
  <c r="D73" i="17"/>
  <c r="E73" i="17" s="1"/>
  <c r="G73" i="17" l="1"/>
  <c r="C74" i="17" s="1"/>
  <c r="D79" i="19"/>
  <c r="F79" i="19" s="1"/>
  <c r="C79" i="19"/>
  <c r="E79" i="19"/>
  <c r="E87" i="18"/>
  <c r="D87" i="18"/>
  <c r="F87" i="18" s="1"/>
  <c r="C87" i="18"/>
  <c r="I42" i="23"/>
  <c r="G42" i="23"/>
  <c r="D43" i="23" s="1"/>
  <c r="C88" i="18" l="1"/>
  <c r="E88" i="18"/>
  <c r="D88" i="18"/>
  <c r="F88" i="18" s="1"/>
  <c r="E80" i="19"/>
  <c r="D80" i="19"/>
  <c r="F80" i="19" s="1"/>
  <c r="C80" i="19"/>
  <c r="E43" i="23"/>
  <c r="D74" i="17"/>
  <c r="E74" i="17" s="1"/>
  <c r="F74" i="17"/>
  <c r="G74" i="17" l="1"/>
  <c r="C75" i="17" s="1"/>
  <c r="D75" i="17" s="1"/>
  <c r="E75" i="17" s="1"/>
  <c r="E89" i="18"/>
  <c r="D89" i="18"/>
  <c r="F89" i="18" s="1"/>
  <c r="C89" i="18"/>
  <c r="F75" i="17"/>
  <c r="D81" i="19"/>
  <c r="F81" i="19" s="1"/>
  <c r="C81" i="19"/>
  <c r="E81" i="19"/>
  <c r="F43" i="23"/>
  <c r="H43" i="23"/>
  <c r="G75" i="17" l="1"/>
  <c r="C76" i="17" s="1"/>
  <c r="D76" i="17"/>
  <c r="E76" i="17" s="1"/>
  <c r="F76" i="17"/>
  <c r="C90" i="18"/>
  <c r="E90" i="18"/>
  <c r="D90" i="18"/>
  <c r="F90" i="18" s="1"/>
  <c r="I43" i="23"/>
  <c r="G43" i="23"/>
  <c r="D44" i="23" s="1"/>
  <c r="C82" i="19"/>
  <c r="E82" i="19"/>
  <c r="D82" i="19"/>
  <c r="F82" i="19" s="1"/>
  <c r="G76" i="17" l="1"/>
  <c r="C77" i="17" s="1"/>
  <c r="D77" i="17" s="1"/>
  <c r="E77" i="17" s="1"/>
  <c r="E83" i="19"/>
  <c r="D83" i="19"/>
  <c r="F83" i="19" s="1"/>
  <c r="C83" i="19"/>
  <c r="D91" i="18"/>
  <c r="F91" i="18" s="1"/>
  <c r="C91" i="18"/>
  <c r="E91" i="18"/>
  <c r="E44" i="23"/>
  <c r="F77" i="17" l="1"/>
  <c r="C84" i="19"/>
  <c r="E84" i="19"/>
  <c r="D84" i="19"/>
  <c r="F84" i="19" s="1"/>
  <c r="G77" i="17"/>
  <c r="C78" i="17" s="1"/>
  <c r="C92" i="18"/>
  <c r="E92" i="18"/>
  <c r="D92" i="18"/>
  <c r="F92" i="18" s="1"/>
  <c r="F44" i="23"/>
  <c r="H44" i="23"/>
  <c r="E85" i="19" l="1"/>
  <c r="D85" i="19"/>
  <c r="F85" i="19" s="1"/>
  <c r="C85" i="19"/>
  <c r="D93" i="18"/>
  <c r="F93" i="18" s="1"/>
  <c r="C93" i="18"/>
  <c r="E93" i="18"/>
  <c r="I44" i="23"/>
  <c r="G44" i="23"/>
  <c r="D45" i="23" s="1"/>
  <c r="D78" i="17"/>
  <c r="F78" i="17"/>
  <c r="E78" i="17"/>
  <c r="G78" i="17" l="1"/>
  <c r="C79" i="17" s="1"/>
  <c r="E94" i="18"/>
  <c r="D94" i="18"/>
  <c r="F94" i="18" s="1"/>
  <c r="C94" i="18"/>
  <c r="F79" i="17"/>
  <c r="D79" i="17"/>
  <c r="E79" i="17" s="1"/>
  <c r="G79" i="17" s="1"/>
  <c r="C80" i="17" s="1"/>
  <c r="D86" i="19"/>
  <c r="F86" i="19" s="1"/>
  <c r="E86" i="19"/>
  <c r="C86" i="19"/>
  <c r="E45" i="23"/>
  <c r="C87" i="19" l="1"/>
  <c r="D87" i="19"/>
  <c r="F87" i="19" s="1"/>
  <c r="E87" i="19"/>
  <c r="F80" i="17"/>
  <c r="D80" i="17"/>
  <c r="E80" i="17" s="1"/>
  <c r="F45" i="23"/>
  <c r="H45" i="23"/>
  <c r="E95" i="18"/>
  <c r="D95" i="18"/>
  <c r="F95" i="18" s="1"/>
  <c r="C95" i="18"/>
  <c r="G80" i="17" l="1"/>
  <c r="C81" i="17" s="1"/>
  <c r="C96" i="18"/>
  <c r="E96" i="18"/>
  <c r="D96" i="18"/>
  <c r="F96" i="18" s="1"/>
  <c r="E88" i="19"/>
  <c r="D88" i="19"/>
  <c r="F88" i="19" s="1"/>
  <c r="C88" i="19"/>
  <c r="I45" i="23"/>
  <c r="G45" i="23"/>
  <c r="D46" i="23" s="1"/>
  <c r="E89" i="19" l="1"/>
  <c r="D89" i="19"/>
  <c r="F89" i="19" s="1"/>
  <c r="C89" i="19"/>
  <c r="E97" i="18"/>
  <c r="C97" i="18"/>
  <c r="D97" i="18"/>
  <c r="F97" i="18" s="1"/>
  <c r="E46" i="23"/>
  <c r="D81" i="17"/>
  <c r="E81" i="17" s="1"/>
  <c r="F81" i="17"/>
  <c r="G81" i="17" l="1"/>
  <c r="C82" i="17" s="1"/>
  <c r="D82" i="17" s="1"/>
  <c r="E82" i="17" s="1"/>
  <c r="E98" i="18"/>
  <c r="D98" i="18"/>
  <c r="F98" i="18" s="1"/>
  <c r="C98" i="18"/>
  <c r="D90" i="19"/>
  <c r="F90" i="19" s="1"/>
  <c r="C90" i="19"/>
  <c r="E90" i="19"/>
  <c r="F46" i="23"/>
  <c r="H46" i="23"/>
  <c r="F82" i="17" l="1"/>
  <c r="G82" i="17"/>
  <c r="C83" i="17" s="1"/>
  <c r="F83" i="17" s="1"/>
  <c r="D99" i="18"/>
  <c r="F99" i="18" s="1"/>
  <c r="C99" i="18"/>
  <c r="E99" i="18"/>
  <c r="E91" i="19"/>
  <c r="C91" i="19"/>
  <c r="D91" i="19"/>
  <c r="F91" i="19" s="1"/>
  <c r="I46" i="23"/>
  <c r="G46" i="23"/>
  <c r="D47" i="23" s="1"/>
  <c r="D83" i="17" l="1"/>
  <c r="E83" i="17" s="1"/>
  <c r="G83" i="17" s="1"/>
  <c r="C84" i="17" s="1"/>
  <c r="D84" i="17" s="1"/>
  <c r="E84" i="17" s="1"/>
  <c r="C92" i="19"/>
  <c r="D92" i="19"/>
  <c r="F92" i="19" s="1"/>
  <c r="E92" i="19"/>
  <c r="E100" i="18"/>
  <c r="D100" i="18"/>
  <c r="F100" i="18" s="1"/>
  <c r="C100" i="18"/>
  <c r="E47" i="23"/>
  <c r="F84" i="17" l="1"/>
  <c r="G84" i="17" s="1"/>
  <c r="C85" i="17" s="1"/>
  <c r="F85" i="17" s="1"/>
  <c r="E93" i="19"/>
  <c r="D93" i="19"/>
  <c r="F93" i="19" s="1"/>
  <c r="C93" i="19"/>
  <c r="E101" i="18"/>
  <c r="D101" i="18"/>
  <c r="F101" i="18" s="1"/>
  <c r="C101" i="18"/>
  <c r="F47" i="23"/>
  <c r="H47" i="23"/>
  <c r="D85" i="17" l="1"/>
  <c r="E85" i="17" s="1"/>
  <c r="G85" i="17" s="1"/>
  <c r="C86" i="17" s="1"/>
  <c r="D86" i="17" s="1"/>
  <c r="E86" i="17" s="1"/>
  <c r="E102" i="18"/>
  <c r="D102" i="18"/>
  <c r="F102" i="18" s="1"/>
  <c r="C102" i="18"/>
  <c r="D94" i="19"/>
  <c r="F94" i="19" s="1"/>
  <c r="C94" i="19"/>
  <c r="E94" i="19"/>
  <c r="I47" i="23"/>
  <c r="G47" i="23"/>
  <c r="D48" i="23" s="1"/>
  <c r="F86" i="17" l="1"/>
  <c r="G86" i="17" s="1"/>
  <c r="C87" i="17" s="1"/>
  <c r="F87" i="17" s="1"/>
  <c r="C95" i="19"/>
  <c r="D95" i="19"/>
  <c r="F95" i="19" s="1"/>
  <c r="E95" i="19"/>
  <c r="E48" i="23"/>
  <c r="C103" i="18"/>
  <c r="E103" i="18"/>
  <c r="D103" i="18"/>
  <c r="F103" i="18" s="1"/>
  <c r="D87" i="17" l="1"/>
  <c r="E87" i="17" s="1"/>
  <c r="G87" i="17"/>
  <c r="C88" i="17" s="1"/>
  <c r="F88" i="17" s="1"/>
  <c r="E96" i="19"/>
  <c r="D96" i="19"/>
  <c r="F96" i="19" s="1"/>
  <c r="C96" i="19"/>
  <c r="C104" i="18"/>
  <c r="E104" i="18"/>
  <c r="D104" i="18"/>
  <c r="F104" i="18" s="1"/>
  <c r="F48" i="23"/>
  <c r="H48" i="23"/>
  <c r="D88" i="17" l="1"/>
  <c r="E88" i="17" s="1"/>
  <c r="G88" i="17" s="1"/>
  <c r="C89" i="17" s="1"/>
  <c r="E97" i="19"/>
  <c r="D97" i="19"/>
  <c r="F97" i="19" s="1"/>
  <c r="C97" i="19"/>
  <c r="E105" i="18"/>
  <c r="D105" i="18"/>
  <c r="F105" i="18" s="1"/>
  <c r="C105" i="18"/>
  <c r="I48" i="23"/>
  <c r="G48" i="23"/>
  <c r="D49" i="23" s="1"/>
  <c r="D89" i="17" l="1"/>
  <c r="E89" i="17" s="1"/>
  <c r="F89" i="17"/>
  <c r="G89" i="17" s="1"/>
  <c r="C90" i="17" s="1"/>
  <c r="E106" i="18"/>
  <c r="D106" i="18"/>
  <c r="F106" i="18" s="1"/>
  <c r="C106" i="18"/>
  <c r="D98" i="19"/>
  <c r="F98" i="19" s="1"/>
  <c r="C98" i="19"/>
  <c r="E98" i="19"/>
  <c r="E49" i="23"/>
  <c r="E99" i="19" l="1"/>
  <c r="C99" i="19"/>
  <c r="D99" i="19"/>
  <c r="F99" i="19" s="1"/>
  <c r="D107" i="18"/>
  <c r="F107" i="18" s="1"/>
  <c r="C107" i="18"/>
  <c r="E107" i="18"/>
  <c r="D90" i="17"/>
  <c r="E90" i="17" s="1"/>
  <c r="F90" i="17"/>
  <c r="G90" i="17" s="1"/>
  <c r="C91" i="17" s="1"/>
  <c r="F49" i="23"/>
  <c r="H49" i="23"/>
  <c r="C100" i="19" l="1"/>
  <c r="D100" i="19"/>
  <c r="F100" i="19" s="1"/>
  <c r="E100" i="19"/>
  <c r="F91" i="17"/>
  <c r="D91" i="17"/>
  <c r="E91" i="17" s="1"/>
  <c r="D108" i="18"/>
  <c r="F108" i="18" s="1"/>
  <c r="C108" i="18"/>
  <c r="E108" i="18"/>
  <c r="I49" i="23"/>
  <c r="G49" i="23"/>
  <c r="D50" i="23" s="1"/>
  <c r="G91" i="17" l="1"/>
  <c r="C92" i="17" s="1"/>
  <c r="F92" i="17" s="1"/>
  <c r="D109" i="18"/>
  <c r="F109" i="18" s="1"/>
  <c r="C109" i="18"/>
  <c r="E109" i="18"/>
  <c r="E101" i="19"/>
  <c r="D101" i="19"/>
  <c r="F101" i="19" s="1"/>
  <c r="C101" i="19"/>
  <c r="E50" i="23"/>
  <c r="D92" i="17" l="1"/>
  <c r="E92" i="17" s="1"/>
  <c r="G92" i="17" s="1"/>
  <c r="C93" i="17" s="1"/>
  <c r="D102" i="19"/>
  <c r="F102" i="19" s="1"/>
  <c r="E102" i="19"/>
  <c r="C102" i="19"/>
  <c r="E110" i="18"/>
  <c r="D110" i="18"/>
  <c r="F110" i="18" s="1"/>
  <c r="C110" i="18"/>
  <c r="F50" i="23"/>
  <c r="H50" i="23"/>
  <c r="F93" i="17" l="1"/>
  <c r="D93" i="17"/>
  <c r="E93" i="17" s="1"/>
  <c r="C103" i="19"/>
  <c r="D103" i="19"/>
  <c r="F103" i="19" s="1"/>
  <c r="E103" i="19"/>
  <c r="D111" i="18"/>
  <c r="F111" i="18" s="1"/>
  <c r="C111" i="18"/>
  <c r="E111" i="18"/>
  <c r="I50" i="23"/>
  <c r="G50" i="23"/>
  <c r="D51" i="23" s="1"/>
  <c r="G93" i="17" l="1"/>
  <c r="C94" i="17" s="1"/>
  <c r="C112" i="18"/>
  <c r="E112" i="18"/>
  <c r="D112" i="18"/>
  <c r="F112" i="18" s="1"/>
  <c r="E104" i="19"/>
  <c r="D104" i="19"/>
  <c r="F104" i="19" s="1"/>
  <c r="C104" i="19"/>
  <c r="E51" i="23"/>
  <c r="F94" i="17" l="1"/>
  <c r="D94" i="17"/>
  <c r="E94" i="17" s="1"/>
  <c r="E113" i="18"/>
  <c r="D113" i="18"/>
  <c r="F113" i="18" s="1"/>
  <c r="C113" i="18"/>
  <c r="E105" i="19"/>
  <c r="D105" i="19"/>
  <c r="F105" i="19" s="1"/>
  <c r="C105" i="19"/>
  <c r="F51" i="23"/>
  <c r="H51" i="23"/>
  <c r="G94" i="17" l="1"/>
  <c r="C95" i="17" s="1"/>
  <c r="D106" i="19"/>
  <c r="F106" i="19" s="1"/>
  <c r="C106" i="19"/>
  <c r="E106" i="19"/>
  <c r="D114" i="18"/>
  <c r="F114" i="18" s="1"/>
  <c r="C114" i="18"/>
  <c r="E114" i="18"/>
  <c r="I51" i="23"/>
  <c r="G51" i="23"/>
  <c r="D52" i="23" s="1"/>
  <c r="F95" i="17" l="1"/>
  <c r="D95" i="17"/>
  <c r="E95" i="17" s="1"/>
  <c r="G95" i="17" s="1"/>
  <c r="C96" i="17" s="1"/>
  <c r="E52" i="23"/>
  <c r="D115" i="18"/>
  <c r="F115" i="18" s="1"/>
  <c r="C115" i="18"/>
  <c r="E115" i="18"/>
  <c r="E107" i="19"/>
  <c r="C107" i="19"/>
  <c r="D107" i="19"/>
  <c r="F107" i="19" s="1"/>
  <c r="F96" i="17" l="1"/>
  <c r="D96" i="17"/>
  <c r="E96" i="17" s="1"/>
  <c r="C116" i="18"/>
  <c r="E116" i="18"/>
  <c r="D116" i="18"/>
  <c r="F116" i="18" s="1"/>
  <c r="C108" i="19"/>
  <c r="E108" i="19"/>
  <c r="D108" i="19"/>
  <c r="F108" i="19" s="1"/>
  <c r="F52" i="23"/>
  <c r="H52" i="23"/>
  <c r="G96" i="17" l="1"/>
  <c r="C97" i="17" s="1"/>
  <c r="D97" i="17"/>
  <c r="E97" i="17" s="1"/>
  <c r="F97" i="17"/>
  <c r="E109" i="19"/>
  <c r="D109" i="19"/>
  <c r="F109" i="19" s="1"/>
  <c r="C109" i="19"/>
  <c r="E117" i="18"/>
  <c r="C117" i="18"/>
  <c r="D117" i="18"/>
  <c r="F117" i="18" s="1"/>
  <c r="I52" i="23"/>
  <c r="G52" i="23"/>
  <c r="D53" i="23" s="1"/>
  <c r="G97" i="17" l="1"/>
  <c r="C98" i="17" s="1"/>
  <c r="D98" i="17"/>
  <c r="E98" i="17" s="1"/>
  <c r="F98" i="17"/>
  <c r="E118" i="18"/>
  <c r="D118" i="18"/>
  <c r="F118" i="18" s="1"/>
  <c r="C118" i="18"/>
  <c r="D110" i="19"/>
  <c r="F110" i="19" s="1"/>
  <c r="E110" i="19"/>
  <c r="C110" i="19"/>
  <c r="E53" i="23"/>
  <c r="G98" i="17" l="1"/>
  <c r="C99" i="17" s="1"/>
  <c r="C111" i="19"/>
  <c r="D111" i="19"/>
  <c r="F111" i="19" s="1"/>
  <c r="E111" i="19"/>
  <c r="E119" i="18"/>
  <c r="D119" i="18"/>
  <c r="F119" i="18" s="1"/>
  <c r="C119" i="18"/>
  <c r="F53" i="23"/>
  <c r="H53" i="23"/>
  <c r="D99" i="17" l="1"/>
  <c r="E99" i="17" s="1"/>
  <c r="F99" i="17"/>
  <c r="C120" i="18"/>
  <c r="D120" i="18"/>
  <c r="F120" i="18" s="1"/>
  <c r="E120" i="18"/>
  <c r="E112" i="19"/>
  <c r="D112" i="19"/>
  <c r="F112" i="19" s="1"/>
  <c r="C112" i="19"/>
  <c r="I53" i="23"/>
  <c r="G53" i="23"/>
  <c r="D54" i="23" s="1"/>
  <c r="G99" i="17" l="1"/>
  <c r="C100" i="17" s="1"/>
  <c r="E113" i="19"/>
  <c r="D113" i="19"/>
  <c r="F113" i="19" s="1"/>
  <c r="C113" i="19"/>
  <c r="E54" i="23"/>
  <c r="E121" i="18"/>
  <c r="D121" i="18"/>
  <c r="F121" i="18" s="1"/>
  <c r="C121" i="18"/>
  <c r="F100" i="17" l="1"/>
  <c r="D100" i="17"/>
  <c r="E100" i="17" s="1"/>
  <c r="D114" i="19"/>
  <c r="F114" i="19" s="1"/>
  <c r="C114" i="19"/>
  <c r="E114" i="19"/>
  <c r="C122" i="18"/>
  <c r="E122" i="18"/>
  <c r="D122" i="18"/>
  <c r="F122" i="18" s="1"/>
  <c r="F54" i="23"/>
  <c r="H54" i="23"/>
  <c r="G100" i="17" l="1"/>
  <c r="C101" i="17" s="1"/>
  <c r="F101" i="17"/>
  <c r="D101" i="17"/>
  <c r="E101" i="17" s="1"/>
  <c r="G101" i="17" s="1"/>
  <c r="C102" i="17" s="1"/>
  <c r="D123" i="18"/>
  <c r="F123" i="18" s="1"/>
  <c r="C123" i="18"/>
  <c r="E123" i="18"/>
  <c r="E115" i="19"/>
  <c r="D115" i="19"/>
  <c r="F115" i="19" s="1"/>
  <c r="C115" i="19"/>
  <c r="I54" i="23"/>
  <c r="G54" i="23"/>
  <c r="D55" i="23" s="1"/>
  <c r="F102" i="17" l="1"/>
  <c r="D102" i="17"/>
  <c r="E102" i="17" s="1"/>
  <c r="E116" i="19"/>
  <c r="C116" i="19"/>
  <c r="D116" i="19"/>
  <c r="F116" i="19" s="1"/>
  <c r="C124" i="18"/>
  <c r="E124" i="18"/>
  <c r="D124" i="18"/>
  <c r="F124" i="18" s="1"/>
  <c r="E55" i="23"/>
  <c r="G102" i="17" l="1"/>
  <c r="C103" i="17" s="1"/>
  <c r="E117" i="19"/>
  <c r="D117" i="19"/>
  <c r="F117" i="19" s="1"/>
  <c r="C117" i="19"/>
  <c r="E125" i="18"/>
  <c r="D125" i="18"/>
  <c r="F125" i="18" s="1"/>
  <c r="C125" i="18"/>
  <c r="F55" i="23"/>
  <c r="H55" i="23"/>
  <c r="F103" i="17" l="1"/>
  <c r="D103" i="17"/>
  <c r="E103" i="17" s="1"/>
  <c r="E126" i="18"/>
  <c r="D126" i="18"/>
  <c r="F126" i="18" s="1"/>
  <c r="C126" i="18"/>
  <c r="E118" i="19"/>
  <c r="D118" i="19"/>
  <c r="F118" i="19" s="1"/>
  <c r="C118" i="19"/>
  <c r="I55" i="23"/>
  <c r="G55" i="23"/>
  <c r="D56" i="23" s="1"/>
  <c r="G103" i="17" l="1"/>
  <c r="C104" i="17" s="1"/>
  <c r="C119" i="19"/>
  <c r="D119" i="19"/>
  <c r="F119" i="19" s="1"/>
  <c r="E119" i="19"/>
  <c r="E56" i="23"/>
  <c r="D127" i="18"/>
  <c r="F127" i="18" s="1"/>
  <c r="C127" i="18"/>
  <c r="E127" i="18"/>
  <c r="D104" i="17" l="1"/>
  <c r="E104" i="17" s="1"/>
  <c r="F104" i="17"/>
  <c r="C128" i="18"/>
  <c r="E128" i="18"/>
  <c r="D128" i="18"/>
  <c r="F128" i="18" s="1"/>
  <c r="E120" i="19"/>
  <c r="D120" i="19"/>
  <c r="F120" i="19" s="1"/>
  <c r="C120" i="19"/>
  <c r="F56" i="23"/>
  <c r="H56" i="23"/>
  <c r="G104" i="17" l="1"/>
  <c r="C105" i="17" s="1"/>
  <c r="F105" i="17"/>
  <c r="D105" i="17"/>
  <c r="E105" i="17" s="1"/>
  <c r="E121" i="19"/>
  <c r="D121" i="19"/>
  <c r="F121" i="19" s="1"/>
  <c r="C121" i="19"/>
  <c r="E129" i="18"/>
  <c r="D129" i="18"/>
  <c r="F129" i="18" s="1"/>
  <c r="C129" i="18"/>
  <c r="I56" i="23"/>
  <c r="G56" i="23"/>
  <c r="D57" i="23" s="1"/>
  <c r="G105" i="17" l="1"/>
  <c r="C106" i="17" s="1"/>
  <c r="F106" i="17"/>
  <c r="D106" i="17"/>
  <c r="E106" i="17" s="1"/>
  <c r="E130" i="18"/>
  <c r="D130" i="18"/>
  <c r="F130" i="18" s="1"/>
  <c r="C130" i="18"/>
  <c r="D122" i="19"/>
  <c r="F122" i="19" s="1"/>
  <c r="C122" i="19"/>
  <c r="E122" i="19"/>
  <c r="E57" i="23"/>
  <c r="G106" i="17" l="1"/>
  <c r="C107" i="17" s="1"/>
  <c r="F107" i="17" s="1"/>
  <c r="D131" i="18"/>
  <c r="F131" i="18" s="1"/>
  <c r="C131" i="18"/>
  <c r="E131" i="18"/>
  <c r="F57" i="23"/>
  <c r="H57" i="23"/>
  <c r="E123" i="19"/>
  <c r="D123" i="19"/>
  <c r="F123" i="19" s="1"/>
  <c r="C123" i="19"/>
  <c r="D107" i="17" l="1"/>
  <c r="E107" i="17" s="1"/>
  <c r="G107" i="17" s="1"/>
  <c r="C108" i="17" s="1"/>
  <c r="E124" i="19"/>
  <c r="C124" i="19"/>
  <c r="D124" i="19"/>
  <c r="F124" i="19" s="1"/>
  <c r="E132" i="18"/>
  <c r="D132" i="18"/>
  <c r="F132" i="18" s="1"/>
  <c r="C132" i="18"/>
  <c r="I57" i="23"/>
  <c r="G57" i="23"/>
  <c r="D58" i="23" s="1"/>
  <c r="D108" i="17" l="1"/>
  <c r="E108" i="17" s="1"/>
  <c r="F108" i="17"/>
  <c r="D133" i="18"/>
  <c r="F133" i="18" s="1"/>
  <c r="C133" i="18"/>
  <c r="E133" i="18"/>
  <c r="E125" i="19"/>
  <c r="D125" i="19"/>
  <c r="F125" i="19" s="1"/>
  <c r="C125" i="19"/>
  <c r="E58" i="23"/>
  <c r="G108" i="17" l="1"/>
  <c r="C109" i="17" s="1"/>
  <c r="D109" i="17" s="1"/>
  <c r="E109" i="17" s="1"/>
  <c r="F58" i="23"/>
  <c r="H58" i="23"/>
  <c r="E126" i="19"/>
  <c r="D126" i="19"/>
  <c r="F126" i="19" s="1"/>
  <c r="C126" i="19"/>
  <c r="E134" i="18"/>
  <c r="D134" i="18"/>
  <c r="F134" i="18" s="1"/>
  <c r="C134" i="18"/>
  <c r="F109" i="17" l="1"/>
  <c r="G109" i="17"/>
  <c r="C110" i="17" s="1"/>
  <c r="E135" i="18"/>
  <c r="D135" i="18"/>
  <c r="F135" i="18" s="1"/>
  <c r="C135" i="18"/>
  <c r="I58" i="23"/>
  <c r="G58" i="23"/>
  <c r="D59" i="23" s="1"/>
  <c r="E127" i="19"/>
  <c r="C127" i="19"/>
  <c r="D127" i="19"/>
  <c r="F127" i="19" s="1"/>
  <c r="F110" i="17" l="1"/>
  <c r="D110" i="17"/>
  <c r="E110" i="17" s="1"/>
  <c r="C136" i="18"/>
  <c r="E136" i="18"/>
  <c r="D136" i="18"/>
  <c r="F136" i="18" s="1"/>
  <c r="E128" i="19"/>
  <c r="D128" i="19"/>
  <c r="F128" i="19" s="1"/>
  <c r="C128" i="19"/>
  <c r="E59" i="23"/>
  <c r="G110" i="17" l="1"/>
  <c r="C111" i="17" s="1"/>
  <c r="E137" i="18"/>
  <c r="C137" i="18"/>
  <c r="D137" i="18"/>
  <c r="F137" i="18" s="1"/>
  <c r="E129" i="19"/>
  <c r="D129" i="19"/>
  <c r="F129" i="19" s="1"/>
  <c r="C129" i="19"/>
  <c r="F59" i="23"/>
  <c r="H59" i="23"/>
  <c r="F111" i="17" l="1"/>
  <c r="D111" i="17"/>
  <c r="E111" i="17" s="1"/>
  <c r="G111" i="17" s="1"/>
  <c r="C112" i="17" s="1"/>
  <c r="E138" i="18"/>
  <c r="D138" i="18"/>
  <c r="F138" i="18" s="1"/>
  <c r="C138" i="18"/>
  <c r="E130" i="19"/>
  <c r="D130" i="19"/>
  <c r="F130" i="19" s="1"/>
  <c r="C130" i="19"/>
  <c r="I59" i="23"/>
  <c r="G59" i="23"/>
  <c r="D60" i="23" s="1"/>
  <c r="F112" i="17" l="1"/>
  <c r="D112" i="17"/>
  <c r="E112" i="17" s="1"/>
  <c r="C131" i="19"/>
  <c r="E131" i="19"/>
  <c r="D131" i="19"/>
  <c r="F131" i="19" s="1"/>
  <c r="D139" i="18"/>
  <c r="F139" i="18" s="1"/>
  <c r="C139" i="18"/>
  <c r="E139" i="18"/>
  <c r="E60" i="23"/>
  <c r="G112" i="17" l="1"/>
  <c r="C113" i="17" s="1"/>
  <c r="E132" i="19"/>
  <c r="D132" i="19"/>
  <c r="F132" i="19" s="1"/>
  <c r="C132" i="19"/>
  <c r="E140" i="18"/>
  <c r="D140" i="18"/>
  <c r="F140" i="18" s="1"/>
  <c r="C140" i="18"/>
  <c r="F60" i="23"/>
  <c r="H60" i="23"/>
  <c r="F113" i="17" l="1"/>
  <c r="D113" i="17"/>
  <c r="E113" i="17" s="1"/>
  <c r="D141" i="18"/>
  <c r="F141" i="18" s="1"/>
  <c r="C141" i="18"/>
  <c r="E141" i="18"/>
  <c r="E133" i="19"/>
  <c r="D133" i="19"/>
  <c r="F133" i="19" s="1"/>
  <c r="C133" i="19"/>
  <c r="I60" i="23"/>
  <c r="G60" i="23"/>
  <c r="D61" i="23" s="1"/>
  <c r="G113" i="17" l="1"/>
  <c r="C114" i="17" s="1"/>
  <c r="D134" i="19"/>
  <c r="F134" i="19" s="1"/>
  <c r="C134" i="19"/>
  <c r="E134" i="19"/>
  <c r="E61" i="23"/>
  <c r="E142" i="18"/>
  <c r="D142" i="18"/>
  <c r="F142" i="18" s="1"/>
  <c r="C142" i="18"/>
  <c r="D114" i="17" l="1"/>
  <c r="E114" i="17" s="1"/>
  <c r="F114" i="17"/>
  <c r="D143" i="18"/>
  <c r="F143" i="18" s="1"/>
  <c r="C143" i="18"/>
  <c r="E143" i="18"/>
  <c r="F61" i="23"/>
  <c r="H61" i="23"/>
  <c r="E135" i="19"/>
  <c r="D135" i="19"/>
  <c r="F135" i="19" s="1"/>
  <c r="C135" i="19"/>
  <c r="G114" i="17" l="1"/>
  <c r="C115" i="17" s="1"/>
  <c r="F115" i="17"/>
  <c r="D115" i="17"/>
  <c r="E115" i="17" s="1"/>
  <c r="E136" i="19"/>
  <c r="D136" i="19"/>
  <c r="F136" i="19" s="1"/>
  <c r="C136" i="19"/>
  <c r="C144" i="18"/>
  <c r="E144" i="18"/>
  <c r="D144" i="18"/>
  <c r="F144" i="18" s="1"/>
  <c r="I61" i="23"/>
  <c r="G61" i="23"/>
  <c r="D62" i="23" s="1"/>
  <c r="G115" i="17" l="1"/>
  <c r="C116" i="17" s="1"/>
  <c r="F116" i="17"/>
  <c r="D116" i="17"/>
  <c r="E116" i="17" s="1"/>
  <c r="E137" i="19"/>
  <c r="D137" i="19"/>
  <c r="F137" i="19" s="1"/>
  <c r="C137" i="19"/>
  <c r="E145" i="18"/>
  <c r="D145" i="18"/>
  <c r="F145" i="18" s="1"/>
  <c r="C145" i="18"/>
  <c r="E62" i="23"/>
  <c r="G116" i="17" l="1"/>
  <c r="C117" i="17" s="1"/>
  <c r="E146" i="18"/>
  <c r="D146" i="18"/>
  <c r="F146" i="18" s="1"/>
  <c r="C146" i="18"/>
  <c r="F62" i="23"/>
  <c r="H62" i="23"/>
  <c r="E138" i="19"/>
  <c r="D138" i="19"/>
  <c r="F138" i="19" s="1"/>
  <c r="C138" i="19"/>
  <c r="F117" i="17" l="1"/>
  <c r="D117" i="17"/>
  <c r="E117" i="17" s="1"/>
  <c r="D147" i="18"/>
  <c r="F147" i="18" s="1"/>
  <c r="C147" i="18"/>
  <c r="E147" i="18"/>
  <c r="C139" i="19"/>
  <c r="E139" i="19"/>
  <c r="D139" i="19"/>
  <c r="F139" i="19" s="1"/>
  <c r="I62" i="23"/>
  <c r="G62" i="23"/>
  <c r="D63" i="23" s="1"/>
  <c r="G117" i="17" l="1"/>
  <c r="C118" i="17" s="1"/>
  <c r="E63" i="23"/>
  <c r="D148" i="18"/>
  <c r="F148" i="18" s="1"/>
  <c r="C148" i="18"/>
  <c r="E148" i="18"/>
  <c r="E140" i="19"/>
  <c r="D140" i="19"/>
  <c r="F140" i="19" s="1"/>
  <c r="C140" i="19"/>
  <c r="F118" i="17" l="1"/>
  <c r="D118" i="17"/>
  <c r="E118" i="17" s="1"/>
  <c r="E141" i="19"/>
  <c r="D141" i="19"/>
  <c r="F141" i="19" s="1"/>
  <c r="C141" i="19"/>
  <c r="F63" i="23"/>
  <c r="H63" i="23"/>
  <c r="E149" i="18"/>
  <c r="D149" i="18"/>
  <c r="F149" i="18" s="1"/>
  <c r="C149" i="18"/>
  <c r="G118" i="17" l="1"/>
  <c r="C119" i="17" s="1"/>
  <c r="D142" i="19"/>
  <c r="F142" i="19" s="1"/>
  <c r="C142" i="19"/>
  <c r="E142" i="19"/>
  <c r="E150" i="18"/>
  <c r="D150" i="18"/>
  <c r="F150" i="18" s="1"/>
  <c r="C150" i="18"/>
  <c r="I63" i="23"/>
  <c r="G63" i="23"/>
  <c r="D64" i="23" s="1"/>
  <c r="F119" i="17" l="1"/>
  <c r="D119" i="17"/>
  <c r="E119" i="17" s="1"/>
  <c r="G119" i="17" s="1"/>
  <c r="C120" i="17" s="1"/>
  <c r="E151" i="18"/>
  <c r="C151" i="18"/>
  <c r="D151" i="18"/>
  <c r="F151" i="18" s="1"/>
  <c r="E64" i="23"/>
  <c r="E143" i="19"/>
  <c r="D143" i="19"/>
  <c r="F143" i="19" s="1"/>
  <c r="C143" i="19"/>
  <c r="F120" i="17" l="1"/>
  <c r="D120" i="17"/>
  <c r="E120" i="17" s="1"/>
  <c r="C152" i="18"/>
  <c r="E152" i="18"/>
  <c r="D152" i="18"/>
  <c r="F152" i="18" s="1"/>
  <c r="E144" i="19"/>
  <c r="D144" i="19"/>
  <c r="F144" i="19" s="1"/>
  <c r="C144" i="19"/>
  <c r="F64" i="23"/>
  <c r="H64" i="23"/>
  <c r="G120" i="17" l="1"/>
  <c r="C121" i="17" s="1"/>
  <c r="D121" i="17" s="1"/>
  <c r="E121" i="17" s="1"/>
  <c r="F121" i="17"/>
  <c r="E145" i="19"/>
  <c r="D145" i="19"/>
  <c r="F145" i="19" s="1"/>
  <c r="C145" i="19"/>
  <c r="E153" i="18"/>
  <c r="D153" i="18"/>
  <c r="F153" i="18" s="1"/>
  <c r="C153" i="18"/>
  <c r="I64" i="23"/>
  <c r="G64" i="23"/>
  <c r="D65" i="23" s="1"/>
  <c r="G121" i="17" l="1"/>
  <c r="C122" i="17" s="1"/>
  <c r="F122" i="17"/>
  <c r="D122" i="17"/>
  <c r="E122" i="17" s="1"/>
  <c r="C154" i="18"/>
  <c r="D154" i="18"/>
  <c r="F154" i="18" s="1"/>
  <c r="E154" i="18"/>
  <c r="E65" i="23"/>
  <c r="E146" i="19"/>
  <c r="D146" i="19"/>
  <c r="F146" i="19" s="1"/>
  <c r="C146" i="19"/>
  <c r="G122" i="17" l="1"/>
  <c r="C123" i="17" s="1"/>
  <c r="C147" i="19"/>
  <c r="D147" i="19"/>
  <c r="F147" i="19" s="1"/>
  <c r="E147" i="19"/>
  <c r="F65" i="23"/>
  <c r="H65" i="23"/>
  <c r="D155" i="18"/>
  <c r="F155" i="18" s="1"/>
  <c r="C155" i="18"/>
  <c r="E155" i="18"/>
  <c r="F123" i="17" l="1"/>
  <c r="D123" i="17"/>
  <c r="E123" i="17" s="1"/>
  <c r="G123" i="17" s="1"/>
  <c r="C124" i="17" s="1"/>
  <c r="E148" i="19"/>
  <c r="D148" i="19"/>
  <c r="F148" i="19" s="1"/>
  <c r="C148" i="19"/>
  <c r="C156" i="18"/>
  <c r="E156" i="18"/>
  <c r="D156" i="18"/>
  <c r="F156" i="18" s="1"/>
  <c r="I65" i="23"/>
  <c r="G65" i="23"/>
  <c r="D66" i="23" s="1"/>
  <c r="D124" i="17" l="1"/>
  <c r="E124" i="17" s="1"/>
  <c r="F124" i="17"/>
  <c r="E149" i="19"/>
  <c r="D149" i="19"/>
  <c r="F149" i="19" s="1"/>
  <c r="C149" i="19"/>
  <c r="C157" i="18"/>
  <c r="E157" i="18"/>
  <c r="D157" i="18"/>
  <c r="F157" i="18" s="1"/>
  <c r="E66" i="23"/>
  <c r="G124" i="17" l="1"/>
  <c r="C125" i="17" s="1"/>
  <c r="E158" i="18"/>
  <c r="D158" i="18"/>
  <c r="F158" i="18" s="1"/>
  <c r="C158" i="18"/>
  <c r="F66" i="23"/>
  <c r="H66" i="23"/>
  <c r="D150" i="19"/>
  <c r="F150" i="19" s="1"/>
  <c r="C150" i="19"/>
  <c r="E150" i="19"/>
  <c r="D125" i="17" l="1"/>
  <c r="E125" i="17" s="1"/>
  <c r="F125" i="17"/>
  <c r="E151" i="19"/>
  <c r="D151" i="19"/>
  <c r="F151" i="19" s="1"/>
  <c r="C151" i="19"/>
  <c r="I66" i="23"/>
  <c r="G66" i="23"/>
  <c r="D67" i="23" s="1"/>
  <c r="E159" i="18"/>
  <c r="D159" i="18"/>
  <c r="F159" i="18" s="1"/>
  <c r="C159" i="18"/>
  <c r="G125" i="17" l="1"/>
  <c r="C126" i="17" s="1"/>
  <c r="D152" i="19"/>
  <c r="F152" i="19" s="1"/>
  <c r="C152" i="19"/>
  <c r="E152" i="19"/>
  <c r="C160" i="18"/>
  <c r="E160" i="18"/>
  <c r="D160" i="18"/>
  <c r="F160" i="18" s="1"/>
  <c r="E67" i="23"/>
  <c r="D126" i="17" l="1"/>
  <c r="E126" i="17" s="1"/>
  <c r="F126" i="17"/>
  <c r="E161" i="18"/>
  <c r="D161" i="18"/>
  <c r="F161" i="18" s="1"/>
  <c r="C161" i="18"/>
  <c r="E153" i="19"/>
  <c r="D153" i="19"/>
  <c r="F153" i="19" s="1"/>
  <c r="C153" i="19"/>
  <c r="F67" i="23"/>
  <c r="H67" i="23"/>
  <c r="G126" i="17" l="1"/>
  <c r="C127" i="17" s="1"/>
  <c r="F127" i="17" s="1"/>
  <c r="E162" i="18"/>
  <c r="D162" i="18"/>
  <c r="F162" i="18" s="1"/>
  <c r="C162" i="18"/>
  <c r="E154" i="19"/>
  <c r="D154" i="19"/>
  <c r="F154" i="19" s="1"/>
  <c r="C154" i="19"/>
  <c r="I67" i="23"/>
  <c r="G67" i="23"/>
  <c r="D68" i="23" s="1"/>
  <c r="D127" i="17" l="1"/>
  <c r="E127" i="17" s="1"/>
  <c r="G127" i="17" s="1"/>
  <c r="C128" i="17" s="1"/>
  <c r="F128" i="17" s="1"/>
  <c r="C155" i="19"/>
  <c r="D155" i="19"/>
  <c r="F155" i="19" s="1"/>
  <c r="E155" i="19"/>
  <c r="D163" i="18"/>
  <c r="F163" i="18" s="1"/>
  <c r="C163" i="18"/>
  <c r="E163" i="18"/>
  <c r="E68" i="23"/>
  <c r="D128" i="17" l="1"/>
  <c r="E128" i="17" s="1"/>
  <c r="G128" i="17" s="1"/>
  <c r="C129" i="17" s="1"/>
  <c r="F129" i="17" s="1"/>
  <c r="E156" i="19"/>
  <c r="D156" i="19"/>
  <c r="F156" i="19" s="1"/>
  <c r="C156" i="19"/>
  <c r="F68" i="23"/>
  <c r="H68" i="23"/>
  <c r="E164" i="18"/>
  <c r="D164" i="18"/>
  <c r="F164" i="18" s="1"/>
  <c r="C164" i="18"/>
  <c r="D129" i="17" l="1"/>
  <c r="E129" i="17" s="1"/>
  <c r="G129" i="17" s="1"/>
  <c r="C130" i="17" s="1"/>
  <c r="D157" i="19"/>
  <c r="F157" i="19" s="1"/>
  <c r="C157" i="19"/>
  <c r="E157" i="19"/>
  <c r="E165" i="18"/>
  <c r="D165" i="18"/>
  <c r="F165" i="18" s="1"/>
  <c r="C165" i="18"/>
  <c r="I68" i="23"/>
  <c r="G68" i="23"/>
  <c r="D69" i="23" s="1"/>
  <c r="F130" i="17" l="1"/>
  <c r="D130" i="17"/>
  <c r="E130" i="17" s="1"/>
  <c r="E69" i="23"/>
  <c r="D158" i="19"/>
  <c r="F158" i="19" s="1"/>
  <c r="C158" i="19"/>
  <c r="E158" i="19"/>
  <c r="E166" i="18"/>
  <c r="D166" i="18"/>
  <c r="F166" i="18" s="1"/>
  <c r="C166" i="18"/>
  <c r="G130" i="17" l="1"/>
  <c r="C131" i="17" s="1"/>
  <c r="D131" i="17" s="1"/>
  <c r="E131" i="17" s="1"/>
  <c r="F131" i="17"/>
  <c r="E159" i="19"/>
  <c r="D159" i="19"/>
  <c r="F159" i="19" s="1"/>
  <c r="C159" i="19"/>
  <c r="F69" i="23"/>
  <c r="H69" i="23"/>
  <c r="D167" i="18"/>
  <c r="F167" i="18" s="1"/>
  <c r="C167" i="18"/>
  <c r="E167" i="18"/>
  <c r="G131" i="17" l="1"/>
  <c r="C132" i="17" s="1"/>
  <c r="D132" i="17" s="1"/>
  <c r="E132" i="17" s="1"/>
  <c r="C160" i="19"/>
  <c r="E160" i="19"/>
  <c r="G35" i="19" s="1"/>
  <c r="D160" i="19"/>
  <c r="G34" i="19" s="1"/>
  <c r="C168" i="18"/>
  <c r="D168" i="18"/>
  <c r="F168" i="18" s="1"/>
  <c r="E168" i="18"/>
  <c r="I69" i="23"/>
  <c r="G69" i="23"/>
  <c r="D70" i="23" s="1"/>
  <c r="F132" i="17" l="1"/>
  <c r="G132" i="17" s="1"/>
  <c r="C133" i="17" s="1"/>
  <c r="D133" i="17" s="1"/>
  <c r="E133" i="17" s="1"/>
  <c r="E169" i="18"/>
  <c r="D169" i="18"/>
  <c r="F169" i="18" s="1"/>
  <c r="C169" i="18"/>
  <c r="E70" i="23"/>
  <c r="F160" i="19"/>
  <c r="G33" i="19"/>
  <c r="H19" i="16" s="1"/>
  <c r="G36" i="19"/>
  <c r="F133" i="17" l="1"/>
  <c r="G133" i="17" s="1"/>
  <c r="C134" i="17" s="1"/>
  <c r="C170" i="18"/>
  <c r="E170" i="18"/>
  <c r="D170" i="18"/>
  <c r="F170" i="18" s="1"/>
  <c r="F70" i="23"/>
  <c r="H70" i="23"/>
  <c r="F134" i="17" l="1"/>
  <c r="D134" i="17"/>
  <c r="E134" i="17"/>
  <c r="D171" i="18"/>
  <c r="F171" i="18" s="1"/>
  <c r="C171" i="18"/>
  <c r="E171" i="18"/>
  <c r="I70" i="23"/>
  <c r="G70" i="23"/>
  <c r="D71" i="23" s="1"/>
  <c r="G134" i="17" l="1"/>
  <c r="C135" i="17" s="1"/>
  <c r="E135" i="17" s="1"/>
  <c r="D135" i="17"/>
  <c r="F135" i="17"/>
  <c r="G135" i="17" s="1"/>
  <c r="C136" i="17" s="1"/>
  <c r="E172" i="18"/>
  <c r="D172" i="18"/>
  <c r="F172" i="18" s="1"/>
  <c r="C172" i="18"/>
  <c r="E71" i="23"/>
  <c r="F136" i="17" l="1"/>
  <c r="E136" i="17"/>
  <c r="G136" i="17" s="1"/>
  <c r="C137" i="17" s="1"/>
  <c r="D136" i="17"/>
  <c r="D173" i="18"/>
  <c r="F173" i="18" s="1"/>
  <c r="C173" i="18"/>
  <c r="E173" i="18"/>
  <c r="F71" i="23"/>
  <c r="H71" i="23"/>
  <c r="D137" i="17" l="1"/>
  <c r="E137" i="17"/>
  <c r="F137" i="17"/>
  <c r="E174" i="18"/>
  <c r="D174" i="18"/>
  <c r="F174" i="18" s="1"/>
  <c r="C174" i="18"/>
  <c r="I71" i="23"/>
  <c r="G71" i="23"/>
  <c r="D72" i="23" s="1"/>
  <c r="G137" i="17" l="1"/>
  <c r="C138" i="17" s="1"/>
  <c r="F138" i="17" s="1"/>
  <c r="D175" i="18"/>
  <c r="F175" i="18" s="1"/>
  <c r="C175" i="18"/>
  <c r="E175" i="18"/>
  <c r="E72" i="23"/>
  <c r="D138" i="17" l="1"/>
  <c r="E138" i="17"/>
  <c r="G138" i="17" s="1"/>
  <c r="C139" i="17" s="1"/>
  <c r="F72" i="23"/>
  <c r="H72" i="23"/>
  <c r="C176" i="18"/>
  <c r="E176" i="18"/>
  <c r="D176" i="18"/>
  <c r="F176" i="18" s="1"/>
  <c r="D139" i="17" l="1"/>
  <c r="E139" i="17"/>
  <c r="F139" i="17"/>
  <c r="G139" i="17" s="1"/>
  <c r="C140" i="17" s="1"/>
  <c r="F140" i="17" s="1"/>
  <c r="E177" i="18"/>
  <c r="D177" i="18"/>
  <c r="F177" i="18" s="1"/>
  <c r="C177" i="18"/>
  <c r="I72" i="23"/>
  <c r="G72" i="23"/>
  <c r="D73" i="23" s="1"/>
  <c r="E140" i="17" l="1"/>
  <c r="G140" i="17" s="1"/>
  <c r="C141" i="17" s="1"/>
  <c r="D140" i="17"/>
  <c r="E178" i="18"/>
  <c r="D178" i="18"/>
  <c r="F178" i="18" s="1"/>
  <c r="C178" i="18"/>
  <c r="E73" i="23"/>
  <c r="F141" i="17" l="1"/>
  <c r="D141" i="17"/>
  <c r="E141" i="17"/>
  <c r="D179" i="18"/>
  <c r="F179" i="18" s="1"/>
  <c r="C179" i="18"/>
  <c r="E179" i="18"/>
  <c r="F73" i="23"/>
  <c r="H73" i="23"/>
  <c r="G141" i="17" l="1"/>
  <c r="C142" i="17" s="1"/>
  <c r="E180" i="18"/>
  <c r="D180" i="18"/>
  <c r="F180" i="18" s="1"/>
  <c r="C180" i="18"/>
  <c r="I73" i="23"/>
  <c r="G73" i="23"/>
  <c r="D74" i="23" s="1"/>
  <c r="E142" i="17" l="1"/>
  <c r="F142" i="17"/>
  <c r="D142" i="17"/>
  <c r="E181" i="18"/>
  <c r="D181" i="18"/>
  <c r="F181" i="18" s="1"/>
  <c r="C181" i="18"/>
  <c r="E74" i="23"/>
  <c r="G142" i="17" l="1"/>
  <c r="C143" i="17" s="1"/>
  <c r="E182" i="18"/>
  <c r="D182" i="18"/>
  <c r="F182" i="18" s="1"/>
  <c r="C182" i="18"/>
  <c r="F74" i="23"/>
  <c r="H74" i="23"/>
  <c r="D143" i="17" l="1"/>
  <c r="E143" i="17"/>
  <c r="F143" i="17"/>
  <c r="G143" i="17" s="1"/>
  <c r="C144" i="17" s="1"/>
  <c r="E183" i="18"/>
  <c r="D183" i="18"/>
  <c r="F183" i="18" s="1"/>
  <c r="C183" i="18"/>
  <c r="I74" i="23"/>
  <c r="G74" i="23"/>
  <c r="D75" i="23" s="1"/>
  <c r="E144" i="17" l="1"/>
  <c r="D144" i="17"/>
  <c r="F144" i="17"/>
  <c r="G144" i="17"/>
  <c r="C145" i="17" s="1"/>
  <c r="E145" i="17" s="1"/>
  <c r="C184" i="18"/>
  <c r="E184" i="18"/>
  <c r="D184" i="18"/>
  <c r="F184" i="18" s="1"/>
  <c r="E75" i="23"/>
  <c r="F145" i="17" l="1"/>
  <c r="G145" i="17" s="1"/>
  <c r="C146" i="17" s="1"/>
  <c r="D145" i="17"/>
  <c r="F146" i="17"/>
  <c r="E146" i="17"/>
  <c r="D146" i="17"/>
  <c r="E185" i="18"/>
  <c r="C185" i="18"/>
  <c r="D185" i="18"/>
  <c r="F185" i="18" s="1"/>
  <c r="F75" i="23"/>
  <c r="H75" i="23"/>
  <c r="G146" i="17" l="1"/>
  <c r="C147" i="17" s="1"/>
  <c r="E147" i="17"/>
  <c r="D147" i="17"/>
  <c r="F147" i="17"/>
  <c r="C186" i="18"/>
  <c r="E186" i="18"/>
  <c r="D186" i="18"/>
  <c r="F186" i="18" s="1"/>
  <c r="I75" i="23"/>
  <c r="G75" i="23"/>
  <c r="D76" i="23" s="1"/>
  <c r="G147" i="17" l="1"/>
  <c r="C148" i="17" s="1"/>
  <c r="D187" i="18"/>
  <c r="F187" i="18" s="1"/>
  <c r="C187" i="18"/>
  <c r="E187" i="18"/>
  <c r="E76" i="23"/>
  <c r="D148" i="17" l="1"/>
  <c r="F148" i="17"/>
  <c r="E148" i="17"/>
  <c r="F76" i="23"/>
  <c r="H76" i="23"/>
  <c r="C188" i="18"/>
  <c r="D188" i="18"/>
  <c r="F188" i="18" s="1"/>
  <c r="E188" i="18"/>
  <c r="G148" i="17" l="1"/>
  <c r="C149" i="17" s="1"/>
  <c r="D149" i="17" s="1"/>
  <c r="F149" i="17"/>
  <c r="E149" i="17"/>
  <c r="E189" i="18"/>
  <c r="D189" i="18"/>
  <c r="F189" i="18" s="1"/>
  <c r="C189" i="18"/>
  <c r="I76" i="23"/>
  <c r="G76" i="23"/>
  <c r="D77" i="23" s="1"/>
  <c r="G149" i="17" l="1"/>
  <c r="C150" i="17" s="1"/>
  <c r="E150" i="17"/>
  <c r="D150" i="17"/>
  <c r="F150" i="17"/>
  <c r="E190" i="18"/>
  <c r="D190" i="18"/>
  <c r="F190" i="18" s="1"/>
  <c r="C190" i="18"/>
  <c r="E77" i="23"/>
  <c r="G150" i="17" l="1"/>
  <c r="C151" i="17" s="1"/>
  <c r="E151" i="17"/>
  <c r="F151" i="17"/>
  <c r="D151" i="17"/>
  <c r="F77" i="23"/>
  <c r="H77" i="23"/>
  <c r="C191" i="18"/>
  <c r="E191" i="18"/>
  <c r="D191" i="18"/>
  <c r="F191" i="18" s="1"/>
  <c r="G151" i="17" l="1"/>
  <c r="C152" i="17" s="1"/>
  <c r="D152" i="17" s="1"/>
  <c r="C192" i="18"/>
  <c r="E192" i="18"/>
  <c r="D192" i="18"/>
  <c r="F192" i="18" s="1"/>
  <c r="I77" i="23"/>
  <c r="G77" i="23"/>
  <c r="D78" i="23" s="1"/>
  <c r="E152" i="17" l="1"/>
  <c r="F152" i="17"/>
  <c r="G152" i="17" s="1"/>
  <c r="C153" i="17" s="1"/>
  <c r="E193" i="18"/>
  <c r="D193" i="18"/>
  <c r="F193" i="18" s="1"/>
  <c r="C193" i="18"/>
  <c r="E78" i="23"/>
  <c r="E153" i="17" l="1"/>
  <c r="F153" i="17"/>
  <c r="G153" i="17" s="1"/>
  <c r="C154" i="17" s="1"/>
  <c r="D153" i="17"/>
  <c r="E194" i="18"/>
  <c r="D194" i="18"/>
  <c r="F194" i="18" s="1"/>
  <c r="C194" i="18"/>
  <c r="F78" i="23"/>
  <c r="H78" i="23"/>
  <c r="F154" i="17" l="1"/>
  <c r="E154" i="17"/>
  <c r="D154" i="17"/>
  <c r="D195" i="18"/>
  <c r="F195" i="18" s="1"/>
  <c r="C195" i="18"/>
  <c r="E195" i="18"/>
  <c r="I78" i="23"/>
  <c r="G78" i="23"/>
  <c r="D79" i="23" s="1"/>
  <c r="G154" i="17" l="1"/>
  <c r="C155" i="17" s="1"/>
  <c r="E155" i="17" s="1"/>
  <c r="F155" i="17"/>
  <c r="E79" i="23"/>
  <c r="E196" i="18"/>
  <c r="D196" i="18"/>
  <c r="F196" i="18" s="1"/>
  <c r="C196" i="18"/>
  <c r="G155" i="17" l="1"/>
  <c r="C156" i="17" s="1"/>
  <c r="D155" i="17"/>
  <c r="E156" i="17"/>
  <c r="D156" i="17"/>
  <c r="F156" i="17"/>
  <c r="F79" i="23"/>
  <c r="H79" i="23"/>
  <c r="C197" i="18"/>
  <c r="E197" i="18"/>
  <c r="D197" i="18"/>
  <c r="F197" i="18" s="1"/>
  <c r="G156" i="17" l="1"/>
  <c r="C157" i="17" s="1"/>
  <c r="F157" i="17" s="1"/>
  <c r="E198" i="18"/>
  <c r="D198" i="18"/>
  <c r="F198" i="18" s="1"/>
  <c r="C198" i="18"/>
  <c r="I79" i="23"/>
  <c r="G79" i="23"/>
  <c r="D80" i="23" s="1"/>
  <c r="D157" i="17" l="1"/>
  <c r="E157" i="17"/>
  <c r="G157" i="17" s="1"/>
  <c r="C158" i="17" s="1"/>
  <c r="E199" i="18"/>
  <c r="D199" i="18"/>
  <c r="F199" i="18" s="1"/>
  <c r="C199" i="18"/>
  <c r="E80" i="23"/>
  <c r="D158" i="17" l="1"/>
  <c r="F158" i="17"/>
  <c r="E158" i="17"/>
  <c r="C200" i="18"/>
  <c r="E200" i="18"/>
  <c r="D200" i="18"/>
  <c r="F200" i="18" s="1"/>
  <c r="F80" i="23"/>
  <c r="H80" i="23"/>
  <c r="G158" i="17" l="1"/>
  <c r="C159" i="17" s="1"/>
  <c r="E201" i="18"/>
  <c r="D201" i="18"/>
  <c r="F201" i="18" s="1"/>
  <c r="C201" i="18"/>
  <c r="I80" i="23"/>
  <c r="G80" i="23"/>
  <c r="D81" i="23" s="1"/>
  <c r="E159" i="17" l="1"/>
  <c r="F159" i="17"/>
  <c r="G159" i="17" s="1"/>
  <c r="C160" i="17" s="1"/>
  <c r="D159" i="17"/>
  <c r="D202" i="18"/>
  <c r="F202" i="18" s="1"/>
  <c r="C202" i="18"/>
  <c r="E202" i="18"/>
  <c r="E81" i="23"/>
  <c r="E160" i="17" l="1"/>
  <c r="D160" i="17"/>
  <c r="F160" i="17"/>
  <c r="G160" i="17" s="1"/>
  <c r="C161" i="17" s="1"/>
  <c r="D203" i="18"/>
  <c r="F203" i="18" s="1"/>
  <c r="C203" i="18"/>
  <c r="E203" i="18"/>
  <c r="F81" i="23"/>
  <c r="H81" i="23"/>
  <c r="D161" i="17" l="1"/>
  <c r="F161" i="17"/>
  <c r="E161" i="17"/>
  <c r="C204" i="18"/>
  <c r="E204" i="18"/>
  <c r="D204" i="18"/>
  <c r="F204" i="18" s="1"/>
  <c r="I81" i="23"/>
  <c r="G81" i="23"/>
  <c r="D82" i="23" s="1"/>
  <c r="G161" i="17" l="1"/>
  <c r="C162" i="17" s="1"/>
  <c r="D162" i="17" s="1"/>
  <c r="F162" i="17"/>
  <c r="E162" i="17"/>
  <c r="D205" i="18"/>
  <c r="F205" i="18" s="1"/>
  <c r="C205" i="18"/>
  <c r="E205" i="18"/>
  <c r="E82" i="23"/>
  <c r="G162" i="17" l="1"/>
  <c r="C163" i="17" s="1"/>
  <c r="F163" i="17"/>
  <c r="D163" i="17"/>
  <c r="E163" i="17"/>
  <c r="E206" i="18"/>
  <c r="D206" i="18"/>
  <c r="F206" i="18" s="1"/>
  <c r="C206" i="18"/>
  <c r="F82" i="23"/>
  <c r="H82" i="23"/>
  <c r="G163" i="17" l="1"/>
  <c r="C164" i="17" s="1"/>
  <c r="D207" i="18"/>
  <c r="F207" i="18" s="1"/>
  <c r="C207" i="18"/>
  <c r="E207" i="18"/>
  <c r="I82" i="23"/>
  <c r="G82" i="23"/>
  <c r="D83" i="23" s="1"/>
  <c r="D164" i="17" l="1"/>
  <c r="F164" i="17"/>
  <c r="E164" i="17"/>
  <c r="C208" i="18"/>
  <c r="D208" i="18"/>
  <c r="F208" i="18" s="1"/>
  <c r="E208" i="18"/>
  <c r="E83" i="23"/>
  <c r="G164" i="17" l="1"/>
  <c r="C165" i="17" s="1"/>
  <c r="E209" i="18"/>
  <c r="D209" i="18"/>
  <c r="F209" i="18" s="1"/>
  <c r="C209" i="18"/>
  <c r="F83" i="23"/>
  <c r="H83" i="23"/>
  <c r="E165" i="17" l="1"/>
  <c r="D165" i="17"/>
  <c r="F165" i="17"/>
  <c r="G165" i="17" s="1"/>
  <c r="C166" i="17" s="1"/>
  <c r="C210" i="18"/>
  <c r="E210" i="18"/>
  <c r="D210" i="18"/>
  <c r="F210" i="18" s="1"/>
  <c r="I83" i="23"/>
  <c r="G83" i="23"/>
  <c r="D84" i="23" s="1"/>
  <c r="E166" i="17" l="1"/>
  <c r="F166" i="17"/>
  <c r="G166" i="17" s="1"/>
  <c r="C167" i="17" s="1"/>
  <c r="D166" i="17"/>
  <c r="D211" i="18"/>
  <c r="F211" i="18" s="1"/>
  <c r="C211" i="18"/>
  <c r="E211" i="18"/>
  <c r="E84" i="23"/>
  <c r="F167" i="17" l="1"/>
  <c r="E167" i="17"/>
  <c r="D167" i="17"/>
  <c r="F84" i="23"/>
  <c r="H84" i="23"/>
  <c r="E212" i="18"/>
  <c r="D212" i="18"/>
  <c r="F212" i="18" s="1"/>
  <c r="C212" i="18"/>
  <c r="G167" i="17" l="1"/>
  <c r="C168" i="17" s="1"/>
  <c r="E168" i="17" s="1"/>
  <c r="D213" i="18"/>
  <c r="F213" i="18" s="1"/>
  <c r="C213" i="18"/>
  <c r="E213" i="18"/>
  <c r="I84" i="23"/>
  <c r="G84" i="23"/>
  <c r="D85" i="23" s="1"/>
  <c r="D168" i="17" l="1"/>
  <c r="F168" i="17"/>
  <c r="G168" i="17" s="1"/>
  <c r="C169" i="17" s="1"/>
  <c r="E169" i="17" s="1"/>
  <c r="D169" i="17"/>
  <c r="F169" i="17"/>
  <c r="E85" i="23"/>
  <c r="C214" i="18"/>
  <c r="D214" i="18"/>
  <c r="F214" i="18" s="1"/>
  <c r="E214" i="18"/>
  <c r="G169" i="17" l="1"/>
  <c r="C170" i="17" s="1"/>
  <c r="E170" i="17" s="1"/>
  <c r="F170" i="17"/>
  <c r="G170" i="17" s="1"/>
  <c r="C171" i="17" s="1"/>
  <c r="D171" i="17" s="1"/>
  <c r="D215" i="18"/>
  <c r="F215" i="18" s="1"/>
  <c r="C215" i="18"/>
  <c r="E215" i="18"/>
  <c r="F85" i="23"/>
  <c r="H85" i="23"/>
  <c r="D170" i="17" l="1"/>
  <c r="E171" i="17"/>
  <c r="F171" i="17"/>
  <c r="I85" i="23"/>
  <c r="G85" i="23"/>
  <c r="D86" i="23" s="1"/>
  <c r="E216" i="18"/>
  <c r="D216" i="18"/>
  <c r="F216" i="18" s="1"/>
  <c r="C216" i="18"/>
  <c r="G171" i="17" l="1"/>
  <c r="C172" i="17" s="1"/>
  <c r="D217" i="18"/>
  <c r="F217" i="18" s="1"/>
  <c r="C217" i="18"/>
  <c r="E217" i="18"/>
  <c r="E86" i="23"/>
  <c r="E172" i="17" l="1"/>
  <c r="F172" i="17"/>
  <c r="G172" i="17" s="1"/>
  <c r="C173" i="17" s="1"/>
  <c r="D172" i="17"/>
  <c r="C218" i="18"/>
  <c r="D218" i="18"/>
  <c r="F218" i="18" s="1"/>
  <c r="E218" i="18"/>
  <c r="F86" i="23"/>
  <c r="H86" i="23"/>
  <c r="E173" i="17" l="1"/>
  <c r="D173" i="17"/>
  <c r="F173" i="17"/>
  <c r="G173" i="17" s="1"/>
  <c r="C174" i="17" s="1"/>
  <c r="I86" i="23"/>
  <c r="G86" i="23"/>
  <c r="D87" i="23" s="1"/>
  <c r="E219" i="18"/>
  <c r="D219" i="18"/>
  <c r="F219" i="18" s="1"/>
  <c r="C219" i="18"/>
  <c r="G40" i="17" l="1"/>
  <c r="F16" i="16" s="1"/>
  <c r="F174" i="17"/>
  <c r="E174" i="17"/>
  <c r="D174" i="17"/>
  <c r="C220" i="18"/>
  <c r="E220" i="18"/>
  <c r="D220" i="18"/>
  <c r="F220" i="18" s="1"/>
  <c r="E87" i="23"/>
  <c r="G174" i="17" l="1"/>
  <c r="C175" i="17" s="1"/>
  <c r="D175" i="17" s="1"/>
  <c r="F175" i="17"/>
  <c r="E175" i="17"/>
  <c r="D221" i="18"/>
  <c r="F221" i="18" s="1"/>
  <c r="C221" i="18"/>
  <c r="E221" i="18"/>
  <c r="F87" i="23"/>
  <c r="H87" i="23"/>
  <c r="G175" i="17" l="1"/>
  <c r="C176" i="17" s="1"/>
  <c r="F176" i="17"/>
  <c r="D176" i="17"/>
  <c r="E176" i="17"/>
  <c r="I87" i="23"/>
  <c r="G87" i="23"/>
  <c r="D88" i="23" s="1"/>
  <c r="E222" i="18"/>
  <c r="D222" i="18"/>
  <c r="F222" i="18" s="1"/>
  <c r="C222" i="18"/>
  <c r="G176" i="17" l="1"/>
  <c r="C177" i="17" s="1"/>
  <c r="E223" i="18"/>
  <c r="D223" i="18"/>
  <c r="F223" i="18" s="1"/>
  <c r="C223" i="18"/>
  <c r="E88" i="23"/>
  <c r="F177" i="17" l="1"/>
  <c r="D177" i="17"/>
  <c r="E177" i="17"/>
  <c r="E224" i="18"/>
  <c r="D224" i="18"/>
  <c r="F224" i="18" s="1"/>
  <c r="C224" i="18"/>
  <c r="F88" i="23"/>
  <c r="H88" i="23"/>
  <c r="G177" i="17" l="1"/>
  <c r="C178" i="17" s="1"/>
  <c r="E225" i="18"/>
  <c r="D225" i="18"/>
  <c r="F225" i="18" s="1"/>
  <c r="C225" i="18"/>
  <c r="I88" i="23"/>
  <c r="G88" i="23"/>
  <c r="D89" i="23" s="1"/>
  <c r="E178" i="17" l="1"/>
  <c r="F178" i="17"/>
  <c r="D178" i="17"/>
  <c r="C226" i="18"/>
  <c r="D226" i="18"/>
  <c r="F226" i="18" s="1"/>
  <c r="E226" i="18"/>
  <c r="E89" i="23"/>
  <c r="G178" i="17" l="1"/>
  <c r="C179" i="17" s="1"/>
  <c r="D179" i="17" s="1"/>
  <c r="F89" i="23"/>
  <c r="H89" i="23"/>
  <c r="E227" i="18"/>
  <c r="D227" i="18"/>
  <c r="F227" i="18" s="1"/>
  <c r="C227" i="18"/>
  <c r="E179" i="17" l="1"/>
  <c r="F179" i="17"/>
  <c r="C228" i="18"/>
  <c r="E228" i="18"/>
  <c r="G43" i="18" s="1"/>
  <c r="D228" i="18"/>
  <c r="G42" i="18" s="1"/>
  <c r="I89" i="23"/>
  <c r="G89" i="23"/>
  <c r="D90" i="23" s="1"/>
  <c r="G179" i="17" l="1"/>
  <c r="C180" i="17" s="1"/>
  <c r="F180" i="17" s="1"/>
  <c r="F228" i="18"/>
  <c r="E180" i="17"/>
  <c r="D180" i="17"/>
  <c r="E90" i="23"/>
  <c r="G41" i="18"/>
  <c r="H18" i="16" s="1"/>
  <c r="G44" i="18"/>
  <c r="G180" i="17" l="1"/>
  <c r="C181" i="17" s="1"/>
  <c r="F90" i="23"/>
  <c r="H90" i="23"/>
  <c r="F181" i="17" l="1"/>
  <c r="E181" i="17"/>
  <c r="D181" i="17"/>
  <c r="I90" i="23"/>
  <c r="G90" i="23"/>
  <c r="D91" i="23" s="1"/>
  <c r="G181" i="17" l="1"/>
  <c r="C182" i="17" s="1"/>
  <c r="F182" i="17"/>
  <c r="E182" i="17"/>
  <c r="D182" i="17"/>
  <c r="E91" i="23"/>
  <c r="G182" i="17" l="1"/>
  <c r="C183" i="17" s="1"/>
  <c r="D183" i="17"/>
  <c r="F183" i="17"/>
  <c r="G37" i="17" s="1"/>
  <c r="E183" i="17"/>
  <c r="G38" i="17" s="1"/>
  <c r="F91" i="23"/>
  <c r="H91" i="23"/>
  <c r="G183" i="17" l="1"/>
  <c r="H16" i="16"/>
  <c r="H20" i="16" s="1"/>
  <c r="G39" i="17"/>
  <c r="I91" i="23"/>
  <c r="G91" i="23"/>
  <c r="D92" i="23" s="1"/>
  <c r="E92" i="23" l="1"/>
  <c r="F92" i="23" l="1"/>
  <c r="H92" i="23"/>
  <c r="I92" i="23" l="1"/>
  <c r="G92" i="23"/>
  <c r="D93" i="23" s="1"/>
  <c r="E93" i="23" l="1"/>
  <c r="F93" i="23" l="1"/>
  <c r="H93" i="23"/>
  <c r="I93" i="23" l="1"/>
  <c r="G93" i="23"/>
  <c r="D94" i="23" s="1"/>
  <c r="E94" i="23" l="1"/>
  <c r="F94" i="23" l="1"/>
  <c r="H94" i="23"/>
  <c r="I94" i="23" l="1"/>
  <c r="G94" i="23"/>
  <c r="D95" i="23" s="1"/>
  <c r="E95" i="23" l="1"/>
  <c r="F95" i="23" l="1"/>
  <c r="H95" i="23"/>
  <c r="I95" i="23" l="1"/>
  <c r="G95" i="23"/>
  <c r="D96" i="23" s="1"/>
  <c r="E96" i="23" l="1"/>
  <c r="F96" i="23" l="1"/>
  <c r="H96" i="23"/>
  <c r="I96" i="23" l="1"/>
  <c r="G96" i="23"/>
  <c r="D97" i="23" s="1"/>
  <c r="E97" i="23" l="1"/>
  <c r="F97" i="23" l="1"/>
  <c r="H97" i="23"/>
  <c r="I97" i="23" l="1"/>
  <c r="G97" i="23"/>
  <c r="D98" i="23" s="1"/>
  <c r="E98" i="23" l="1"/>
  <c r="F98" i="23" l="1"/>
  <c r="H98" i="23"/>
  <c r="I98" i="23" l="1"/>
  <c r="G98" i="23"/>
  <c r="D99" i="23" s="1"/>
  <c r="E99" i="23" l="1"/>
  <c r="F99" i="23" l="1"/>
  <c r="H99" i="23"/>
  <c r="I99" i="23" l="1"/>
  <c r="G99" i="23"/>
  <c r="D100" i="23" s="1"/>
  <c r="E100" i="23" l="1"/>
  <c r="F100" i="23" l="1"/>
  <c r="H100" i="23"/>
  <c r="I100" i="23" l="1"/>
  <c r="G100" i="23"/>
  <c r="D101" i="23" s="1"/>
  <c r="E101" i="23" l="1"/>
  <c r="F101" i="23" l="1"/>
  <c r="H101" i="23"/>
  <c r="I101" i="23" l="1"/>
  <c r="G101" i="23"/>
  <c r="D102" i="23" s="1"/>
  <c r="E102" i="23" l="1"/>
  <c r="F102" i="23" l="1"/>
  <c r="H102" i="23"/>
  <c r="I102" i="23" l="1"/>
  <c r="G102" i="23"/>
  <c r="D103" i="23" s="1"/>
  <c r="E103" i="23" l="1"/>
  <c r="F103" i="23" l="1"/>
  <c r="H103" i="23"/>
  <c r="I103" i="23" l="1"/>
  <c r="G103" i="23"/>
  <c r="D104" i="23" s="1"/>
  <c r="E104" i="23" l="1"/>
  <c r="F104" i="23" l="1"/>
  <c r="H104" i="23"/>
  <c r="I104" i="23" l="1"/>
  <c r="G104" i="23"/>
  <c r="D105" i="23" s="1"/>
  <c r="E105" i="23" l="1"/>
  <c r="F105" i="23" l="1"/>
  <c r="H105" i="23"/>
  <c r="I105" i="23" l="1"/>
  <c r="G105" i="23"/>
  <c r="D106" i="23" s="1"/>
  <c r="E106" i="23" l="1"/>
  <c r="F106" i="23" l="1"/>
  <c r="H106" i="23"/>
  <c r="I106" i="23" l="1"/>
  <c r="G106" i="23"/>
  <c r="D107" i="23" s="1"/>
  <c r="E107" i="23" l="1"/>
  <c r="F107" i="23" l="1"/>
  <c r="H107" i="23"/>
  <c r="I107" i="23" l="1"/>
  <c r="G107" i="23"/>
  <c r="D108" i="23" s="1"/>
  <c r="E108" i="23" l="1"/>
  <c r="F108" i="23" l="1"/>
  <c r="H108" i="23"/>
  <c r="I108" i="23" l="1"/>
  <c r="G108" i="23"/>
  <c r="D109" i="23" s="1"/>
  <c r="E109" i="23" l="1"/>
  <c r="F109" i="23" l="1"/>
  <c r="H109" i="23"/>
  <c r="I109" i="23" l="1"/>
  <c r="G109" i="23"/>
  <c r="D110" i="23" s="1"/>
  <c r="E110" i="23" l="1"/>
  <c r="F110" i="23" l="1"/>
  <c r="H110" i="23"/>
  <c r="I110" i="23" l="1"/>
  <c r="G110" i="23"/>
  <c r="D111" i="23" s="1"/>
  <c r="E111" i="23" l="1"/>
  <c r="F111" i="23" l="1"/>
  <c r="H111" i="23"/>
  <c r="I111" i="23" l="1"/>
  <c r="G111" i="23"/>
  <c r="D112" i="23" s="1"/>
  <c r="E112" i="23" l="1"/>
  <c r="F112" i="23" l="1"/>
  <c r="H112" i="23"/>
  <c r="I112" i="23" l="1"/>
  <c r="G112" i="23"/>
  <c r="D113" i="23" s="1"/>
  <c r="E113" i="23" l="1"/>
  <c r="F113" i="23" l="1"/>
  <c r="H113" i="23"/>
  <c r="I113" i="23" l="1"/>
  <c r="G113" i="23"/>
  <c r="D114" i="23" s="1"/>
  <c r="E114" i="23" l="1"/>
  <c r="F114" i="23" l="1"/>
  <c r="H114" i="23"/>
  <c r="I114" i="23" l="1"/>
  <c r="G114" i="23"/>
  <c r="D115" i="23" s="1"/>
  <c r="E115" i="23" l="1"/>
  <c r="F115" i="23" l="1"/>
  <c r="H115" i="23"/>
  <c r="I115" i="23" l="1"/>
  <c r="G115" i="23"/>
  <c r="D116" i="23" s="1"/>
  <c r="E116" i="23" l="1"/>
  <c r="F116" i="23" l="1"/>
  <c r="H116" i="23"/>
  <c r="I116" i="23" l="1"/>
  <c r="G116" i="23"/>
  <c r="D117" i="23" s="1"/>
  <c r="E117" i="23" l="1"/>
  <c r="F117" i="23" l="1"/>
  <c r="H117" i="23"/>
  <c r="I117" i="23" l="1"/>
  <c r="G117" i="23"/>
  <c r="D118" i="23" s="1"/>
  <c r="E118" i="23" l="1"/>
  <c r="F118" i="23" l="1"/>
  <c r="H118" i="23"/>
  <c r="I118" i="23" l="1"/>
  <c r="G118" i="23"/>
  <c r="D119" i="23" s="1"/>
  <c r="E119" i="23" l="1"/>
  <c r="F119" i="23" l="1"/>
  <c r="H119" i="23"/>
  <c r="I119" i="23" l="1"/>
  <c r="G119" i="23"/>
  <c r="D120" i="23" s="1"/>
  <c r="E120" i="23" l="1"/>
  <c r="F120" i="23" l="1"/>
  <c r="H120" i="23"/>
  <c r="I120" i="23" l="1"/>
  <c r="G120" i="23"/>
  <c r="D121" i="23" s="1"/>
  <c r="E121" i="23" l="1"/>
  <c r="F121" i="23" l="1"/>
  <c r="H121" i="23"/>
  <c r="I121" i="23" l="1"/>
  <c r="G121" i="23"/>
  <c r="D122" i="23" s="1"/>
  <c r="E122" i="23" l="1"/>
  <c r="F122" i="23" l="1"/>
  <c r="H122" i="23"/>
  <c r="I122" i="23" l="1"/>
  <c r="G122" i="23"/>
  <c r="D123" i="23" s="1"/>
  <c r="E123" i="23" l="1"/>
  <c r="F123" i="23" l="1"/>
  <c r="H123" i="23"/>
  <c r="I123" i="23" l="1"/>
  <c r="G123" i="23"/>
  <c r="D124" i="23" s="1"/>
  <c r="E124" i="23" l="1"/>
  <c r="F124" i="23" l="1"/>
  <c r="H124" i="23"/>
  <c r="I124" i="23" l="1"/>
  <c r="G124" i="23"/>
  <c r="D125" i="23" s="1"/>
  <c r="E125" i="23" l="1"/>
  <c r="F125" i="23" l="1"/>
  <c r="H125" i="23"/>
  <c r="I125" i="23" l="1"/>
  <c r="G125" i="23"/>
  <c r="D126" i="23" s="1"/>
  <c r="E126" i="23" l="1"/>
  <c r="F126" i="23" l="1"/>
  <c r="H126" i="23"/>
  <c r="I126" i="23" l="1"/>
  <c r="G126" i="23"/>
  <c r="D127" i="23" s="1"/>
  <c r="E127" i="23" l="1"/>
  <c r="F127" i="23" l="1"/>
  <c r="H127" i="23"/>
  <c r="I127" i="23" l="1"/>
  <c r="G127" i="23"/>
  <c r="D128" i="23" s="1"/>
  <c r="E128" i="23" l="1"/>
  <c r="F128" i="23" l="1"/>
  <c r="H128" i="23"/>
  <c r="I128" i="23" l="1"/>
  <c r="G128" i="23"/>
  <c r="D129" i="23" s="1"/>
  <c r="E129" i="23" l="1"/>
  <c r="F129" i="23" l="1"/>
  <c r="H129" i="23"/>
  <c r="I129" i="23" l="1"/>
  <c r="G129" i="23"/>
  <c r="D130" i="23" s="1"/>
  <c r="E130" i="23" l="1"/>
  <c r="F130" i="23" l="1"/>
  <c r="H130" i="23"/>
  <c r="I130" i="23" l="1"/>
  <c r="G130" i="23"/>
  <c r="D131" i="23" s="1"/>
  <c r="E131" i="23" l="1"/>
  <c r="F131" i="23" l="1"/>
  <c r="H131" i="23"/>
  <c r="I131" i="23" l="1"/>
  <c r="G131" i="23"/>
  <c r="D132" i="23" s="1"/>
  <c r="E132" i="23" l="1"/>
  <c r="F132" i="23" l="1"/>
  <c r="H132" i="23"/>
  <c r="I132" i="23" l="1"/>
  <c r="G132" i="23"/>
  <c r="D133" i="23" s="1"/>
  <c r="E133" i="23" l="1"/>
  <c r="F133" i="23" l="1"/>
  <c r="H133" i="23"/>
  <c r="I133" i="23" l="1"/>
  <c r="G133" i="23"/>
  <c r="D134" i="23" s="1"/>
  <c r="E134" i="23" l="1"/>
  <c r="F134" i="23" l="1"/>
  <c r="H134" i="23"/>
  <c r="I134" i="23" l="1"/>
  <c r="G134" i="23"/>
  <c r="D135" i="23" s="1"/>
  <c r="E135" i="23" l="1"/>
  <c r="F135" i="23" l="1"/>
  <c r="H135" i="23"/>
  <c r="I135" i="23" l="1"/>
  <c r="G135" i="23"/>
  <c r="D136" i="23" s="1"/>
  <c r="E136" i="23" l="1"/>
  <c r="F136" i="23" l="1"/>
  <c r="H136" i="23"/>
  <c r="I136" i="23" l="1"/>
  <c r="G136" i="23"/>
  <c r="D137" i="23" s="1"/>
  <c r="E137" i="23" l="1"/>
  <c r="F137" i="23" l="1"/>
  <c r="H137" i="23"/>
  <c r="I137" i="23" l="1"/>
  <c r="G137" i="23"/>
  <c r="D138" i="23" s="1"/>
  <c r="E138" i="23" l="1"/>
  <c r="F138" i="23" l="1"/>
  <c r="H138" i="23"/>
  <c r="I138" i="23" l="1"/>
  <c r="G138" i="23"/>
  <c r="D139" i="23" s="1"/>
  <c r="E139" i="23" l="1"/>
  <c r="F139" i="23" l="1"/>
  <c r="H139" i="23"/>
  <c r="I139" i="23" l="1"/>
  <c r="G139" i="23"/>
  <c r="D140" i="23" s="1"/>
  <c r="E140" i="23" l="1"/>
  <c r="F140" i="23" l="1"/>
  <c r="H140" i="23"/>
  <c r="I140" i="23" l="1"/>
  <c r="G140" i="23"/>
  <c r="D141" i="23" s="1"/>
  <c r="E141" i="23" l="1"/>
  <c r="F141" i="23" l="1"/>
  <c r="H141" i="23"/>
  <c r="I141" i="23" l="1"/>
  <c r="G141" i="23"/>
  <c r="D142" i="23" s="1"/>
  <c r="E142" i="23" l="1"/>
  <c r="F142" i="23" l="1"/>
  <c r="H142" i="23"/>
  <c r="I142" i="23" l="1"/>
  <c r="G142" i="23"/>
  <c r="D143" i="23" s="1"/>
  <c r="E143" i="23" l="1"/>
  <c r="F143" i="23" l="1"/>
  <c r="H143" i="23"/>
  <c r="I143" i="23" l="1"/>
  <c r="G143" i="23"/>
  <c r="D144" i="23" s="1"/>
  <c r="E144" i="23" l="1"/>
  <c r="F144" i="23" l="1"/>
  <c r="H144" i="23"/>
  <c r="I144" i="23" l="1"/>
  <c r="G144" i="23"/>
  <c r="D145" i="23" s="1"/>
  <c r="E145" i="23" l="1"/>
  <c r="F145" i="23" l="1"/>
  <c r="H145" i="23"/>
  <c r="I145" i="23" l="1"/>
  <c r="G145" i="23"/>
  <c r="D146" i="23" s="1"/>
  <c r="E146" i="23" l="1"/>
  <c r="F146" i="23" l="1"/>
  <c r="H146" i="23"/>
  <c r="I146" i="23" l="1"/>
  <c r="G146" i="23"/>
  <c r="D147" i="23" s="1"/>
  <c r="E147" i="23" l="1"/>
  <c r="F147" i="23" l="1"/>
  <c r="H147" i="23"/>
  <c r="I147" i="23" l="1"/>
  <c r="G147" i="23"/>
  <c r="D148" i="23" s="1"/>
  <c r="E148" i="23" l="1"/>
  <c r="F148" i="23" l="1"/>
  <c r="H148" i="23"/>
  <c r="I148" i="23" l="1"/>
  <c r="G148" i="23"/>
  <c r="D149" i="23" s="1"/>
  <c r="E149" i="23" l="1"/>
  <c r="F149" i="23" l="1"/>
  <c r="H149" i="23"/>
  <c r="I149" i="23" l="1"/>
  <c r="G149" i="23"/>
  <c r="D150" i="23" s="1"/>
  <c r="E150" i="23" l="1"/>
  <c r="F150" i="23" l="1"/>
  <c r="H150" i="23"/>
  <c r="I150" i="23" l="1"/>
  <c r="G150" i="23"/>
  <c r="D151" i="23" s="1"/>
  <c r="E151" i="23" l="1"/>
  <c r="F151" i="23" l="1"/>
  <c r="H151" i="23"/>
  <c r="I151" i="23" l="1"/>
  <c r="G151" i="23"/>
  <c r="D152" i="23" s="1"/>
  <c r="E152" i="23" l="1"/>
  <c r="F152" i="23" l="1"/>
  <c r="H152" i="23"/>
  <c r="I152" i="23" l="1"/>
  <c r="G152" i="23"/>
  <c r="D153" i="23" s="1"/>
  <c r="E153" i="23" l="1"/>
  <c r="F153" i="23" l="1"/>
  <c r="H153" i="23"/>
  <c r="I153" i="23" l="1"/>
  <c r="G153" i="23"/>
  <c r="D154" i="23" s="1"/>
  <c r="E154" i="23" l="1"/>
  <c r="F154" i="23" l="1"/>
  <c r="H154" i="23"/>
  <c r="I154" i="23" l="1"/>
  <c r="G154" i="23"/>
  <c r="D155" i="23" s="1"/>
  <c r="E155" i="23" l="1"/>
  <c r="F155" i="23" l="1"/>
  <c r="H155" i="23"/>
  <c r="I155" i="23" l="1"/>
  <c r="G155" i="23"/>
  <c r="D156" i="23" s="1"/>
  <c r="E156" i="23" l="1"/>
  <c r="F156" i="23" l="1"/>
  <c r="H156" i="23"/>
  <c r="I156" i="23" l="1"/>
  <c r="G156" i="23"/>
  <c r="D157" i="23" s="1"/>
  <c r="E157" i="23" l="1"/>
  <c r="F157" i="23" l="1"/>
  <c r="H157" i="23"/>
  <c r="I157" i="23" l="1"/>
  <c r="G157" i="23"/>
  <c r="D158" i="23" s="1"/>
  <c r="E158" i="23" l="1"/>
  <c r="F158" i="23" l="1"/>
  <c r="H158" i="23"/>
  <c r="I158" i="23" l="1"/>
  <c r="G158" i="23"/>
  <c r="D159" i="23" s="1"/>
  <c r="E159" i="23" l="1"/>
  <c r="F159" i="23" l="1"/>
  <c r="H159" i="23"/>
  <c r="I159" i="23" l="1"/>
  <c r="G159" i="23"/>
  <c r="D160" i="23" s="1"/>
  <c r="E160" i="23" l="1"/>
  <c r="F160" i="23" l="1"/>
  <c r="H160" i="23"/>
  <c r="I160" i="23" l="1"/>
  <c r="G160" i="23"/>
  <c r="D161" i="23" s="1"/>
  <c r="E161" i="23" l="1"/>
  <c r="F161" i="23" l="1"/>
  <c r="H161" i="23"/>
  <c r="I161" i="23" l="1"/>
  <c r="G161" i="23"/>
  <c r="D162" i="23" s="1"/>
  <c r="E162" i="23" l="1"/>
  <c r="F162" i="23" l="1"/>
  <c r="H162" i="23"/>
  <c r="I162" i="23" l="1"/>
  <c r="G162" i="23"/>
  <c r="D163" i="23" s="1"/>
  <c r="E163" i="23" l="1"/>
  <c r="F163" i="23" l="1"/>
  <c r="H163" i="23"/>
  <c r="I163" i="23" l="1"/>
  <c r="G163" i="23"/>
  <c r="D164" i="23" s="1"/>
  <c r="E164" i="23" l="1"/>
  <c r="F164" i="23" l="1"/>
  <c r="H164" i="23"/>
  <c r="I164" i="23" l="1"/>
  <c r="G164" i="23"/>
  <c r="D165" i="23" s="1"/>
  <c r="E165" i="23" l="1"/>
  <c r="F165" i="23" l="1"/>
  <c r="H165" i="23"/>
  <c r="I165" i="23" l="1"/>
  <c r="G165" i="23"/>
  <c r="D166" i="23" s="1"/>
  <c r="E166" i="23" l="1"/>
  <c r="F166" i="23" l="1"/>
  <c r="H166" i="23"/>
  <c r="I166" i="23" l="1"/>
  <c r="G166" i="23"/>
  <c r="D167" i="23" s="1"/>
  <c r="E167" i="23" l="1"/>
  <c r="F167" i="23" l="1"/>
  <c r="H167" i="23"/>
  <c r="I167" i="23" l="1"/>
  <c r="G167" i="23"/>
  <c r="D168" i="23" s="1"/>
  <c r="E168" i="23" l="1"/>
  <c r="F168" i="23" l="1"/>
  <c r="H168" i="23"/>
  <c r="I168" i="23" l="1"/>
  <c r="G168" i="23"/>
  <c r="D169" i="23" s="1"/>
  <c r="E169" i="23" l="1"/>
  <c r="F169" i="23" l="1"/>
  <c r="H169" i="23"/>
  <c r="I169" i="23" l="1"/>
  <c r="G169" i="23"/>
  <c r="D170" i="23" s="1"/>
  <c r="E170" i="23" l="1"/>
  <c r="F170" i="23" l="1"/>
  <c r="H170" i="23"/>
  <c r="I170" i="23" l="1"/>
  <c r="G170" i="23"/>
  <c r="D171" i="23" s="1"/>
  <c r="E171" i="23" l="1"/>
  <c r="F171" i="23" l="1"/>
  <c r="H171" i="23"/>
  <c r="I171" i="23" l="1"/>
  <c r="G171" i="23"/>
  <c r="D172" i="23" s="1"/>
  <c r="E172" i="23" l="1"/>
  <c r="F172" i="23" l="1"/>
  <c r="H172" i="23"/>
  <c r="I172" i="23" l="1"/>
  <c r="G172" i="23"/>
  <c r="D173" i="23" s="1"/>
  <c r="E173" i="23" l="1"/>
  <c r="F173" i="23" l="1"/>
  <c r="H173" i="23"/>
  <c r="I173" i="23" l="1"/>
  <c r="G173" i="23"/>
  <c r="D174" i="23" s="1"/>
  <c r="E174" i="23" l="1"/>
  <c r="F174" i="23" l="1"/>
  <c r="H174" i="23"/>
  <c r="I174" i="23" l="1"/>
  <c r="G174" i="23"/>
  <c r="D175" i="23" s="1"/>
  <c r="E175" i="23" l="1"/>
  <c r="F175" i="23" l="1"/>
  <c r="H175" i="23"/>
  <c r="I175" i="23" l="1"/>
  <c r="G175" i="23"/>
  <c r="D176" i="23" s="1"/>
  <c r="E176" i="23" l="1"/>
  <c r="F176" i="23" l="1"/>
  <c r="H176" i="23"/>
  <c r="I176" i="23" l="1"/>
  <c r="G176" i="23"/>
  <c r="D177" i="23" s="1"/>
  <c r="E177" i="23" l="1"/>
  <c r="F177" i="23" l="1"/>
  <c r="H177" i="23"/>
  <c r="I177" i="23" l="1"/>
  <c r="G177" i="23"/>
  <c r="D178" i="23" s="1"/>
  <c r="E178" i="23" l="1"/>
  <c r="F178" i="23" l="1"/>
  <c r="H178" i="23"/>
  <c r="I178" i="23" l="1"/>
  <c r="G178" i="23"/>
  <c r="D179" i="23" s="1"/>
  <c r="E179" i="23" l="1"/>
  <c r="F179" i="23" l="1"/>
  <c r="H179" i="23"/>
  <c r="I179" i="23" l="1"/>
  <c r="G179" i="23"/>
  <c r="D180" i="23" s="1"/>
  <c r="E180" i="23" l="1"/>
  <c r="F180" i="23" l="1"/>
  <c r="H180" i="23"/>
  <c r="I180" i="23" l="1"/>
  <c r="G180" i="23"/>
  <c r="D181" i="23" s="1"/>
  <c r="E181" i="23" l="1"/>
  <c r="F181" i="23" l="1"/>
  <c r="H181" i="23"/>
  <c r="I181" i="23" l="1"/>
  <c r="G181" i="23"/>
  <c r="D182" i="23" s="1"/>
  <c r="E182" i="23" l="1"/>
  <c r="F182" i="23" l="1"/>
  <c r="H182" i="23"/>
  <c r="I182" i="23" l="1"/>
  <c r="G182" i="23"/>
  <c r="D183" i="23" s="1"/>
  <c r="E183" i="23" l="1"/>
  <c r="F183" i="23" l="1"/>
  <c r="H183" i="23"/>
  <c r="I183" i="23" l="1"/>
  <c r="G183" i="23"/>
  <c r="D184" i="23" s="1"/>
  <c r="E184" i="23" l="1"/>
  <c r="F184" i="23" l="1"/>
  <c r="H184" i="23"/>
  <c r="I184" i="23" l="1"/>
  <c r="G184" i="23"/>
  <c r="D185" i="23" s="1"/>
  <c r="E185" i="23" l="1"/>
  <c r="F185" i="23" l="1"/>
  <c r="H185" i="23"/>
  <c r="I185" i="23" l="1"/>
  <c r="G185" i="23"/>
  <c r="D186" i="23" s="1"/>
  <c r="E186" i="23" l="1"/>
  <c r="F186" i="23" l="1"/>
  <c r="H186" i="23"/>
  <c r="I186" i="23" l="1"/>
  <c r="G186" i="23"/>
  <c r="D187" i="23" s="1"/>
  <c r="E187" i="23" l="1"/>
  <c r="F187" i="23" l="1"/>
  <c r="H187" i="23"/>
  <c r="I187" i="23" l="1"/>
  <c r="G187" i="23"/>
  <c r="D188" i="23" s="1"/>
  <c r="E188" i="23" l="1"/>
  <c r="F188" i="23" l="1"/>
  <c r="H188" i="23"/>
  <c r="I188" i="23" l="1"/>
  <c r="G188" i="23"/>
  <c r="D189" i="23" s="1"/>
  <c r="E189" i="23" l="1"/>
  <c r="F189" i="23" l="1"/>
  <c r="H189" i="23"/>
  <c r="I189" i="23" l="1"/>
  <c r="G189" i="23"/>
  <c r="D190" i="23" s="1"/>
  <c r="E190" i="23" l="1"/>
  <c r="F190" i="23" l="1"/>
  <c r="H190" i="23"/>
  <c r="I190" i="23" l="1"/>
  <c r="G190" i="23"/>
  <c r="D191" i="23" s="1"/>
  <c r="E191" i="23" l="1"/>
  <c r="F191" i="23" l="1"/>
  <c r="H191" i="23"/>
  <c r="I191" i="23" l="1"/>
  <c r="G191" i="23"/>
  <c r="D192" i="23" s="1"/>
  <c r="E192" i="23" l="1"/>
  <c r="F192" i="23" l="1"/>
  <c r="H192" i="23"/>
  <c r="I192" i="23" l="1"/>
  <c r="G192" i="23"/>
  <c r="D193" i="23" s="1"/>
  <c r="E193" i="23" l="1"/>
  <c r="F193" i="23" l="1"/>
  <c r="H193" i="23"/>
  <c r="I193" i="23" l="1"/>
  <c r="G193" i="23"/>
  <c r="D194" i="23" s="1"/>
  <c r="E194" i="23" l="1"/>
  <c r="F194" i="23" l="1"/>
  <c r="H194" i="23"/>
  <c r="I194" i="23" l="1"/>
  <c r="G194" i="23"/>
  <c r="D195" i="23" s="1"/>
  <c r="E195" i="23" l="1"/>
  <c r="F195" i="23" l="1"/>
  <c r="H195" i="23"/>
  <c r="I195" i="23" l="1"/>
  <c r="G195" i="23"/>
  <c r="D196" i="23" s="1"/>
  <c r="E196" i="23" l="1"/>
  <c r="F196" i="23" l="1"/>
  <c r="H196" i="23"/>
  <c r="I196" i="23" l="1"/>
  <c r="G196" i="23"/>
  <c r="D197" i="23" s="1"/>
  <c r="E197" i="23" l="1"/>
  <c r="F197" i="23" l="1"/>
  <c r="H197" i="23"/>
  <c r="I197" i="23" l="1"/>
  <c r="G197" i="23"/>
  <c r="D198" i="23" s="1"/>
  <c r="E198" i="23" l="1"/>
  <c r="F198" i="23" l="1"/>
  <c r="H198" i="23"/>
  <c r="I198" i="23" l="1"/>
  <c r="G198" i="23"/>
  <c r="D199" i="23" s="1"/>
  <c r="E199" i="23" l="1"/>
  <c r="F199" i="23" l="1"/>
  <c r="H199" i="23"/>
  <c r="I199" i="23" l="1"/>
  <c r="G199" i="23"/>
  <c r="D200" i="23" s="1"/>
  <c r="E200" i="23" l="1"/>
  <c r="F200" i="23" l="1"/>
  <c r="H200" i="23"/>
  <c r="I200" i="23" l="1"/>
  <c r="G200" i="23"/>
  <c r="D201" i="23" s="1"/>
  <c r="E201" i="23" l="1"/>
  <c r="F201" i="23" l="1"/>
  <c r="H201" i="23"/>
  <c r="I201" i="23" l="1"/>
  <c r="G201" i="23"/>
  <c r="D202" i="23" s="1"/>
  <c r="E202" i="23" l="1"/>
  <c r="F202" i="23" l="1"/>
  <c r="H202" i="23"/>
  <c r="I202" i="23" l="1"/>
  <c r="G202" i="23"/>
  <c r="D203" i="23" s="1"/>
  <c r="E203" i="23" l="1"/>
  <c r="F203" i="23" l="1"/>
  <c r="H203" i="23"/>
  <c r="I203" i="23" l="1"/>
  <c r="G203" i="23"/>
  <c r="D204" i="23" s="1"/>
  <c r="E204" i="23" l="1"/>
  <c r="F204" i="23" l="1"/>
  <c r="H204" i="23"/>
  <c r="I204" i="23" l="1"/>
  <c r="G204" i="23"/>
  <c r="D205" i="23" s="1"/>
  <c r="E205" i="23" l="1"/>
  <c r="F205" i="23" l="1"/>
  <c r="H205" i="23"/>
  <c r="I205" i="23" l="1"/>
  <c r="G205" i="23"/>
  <c r="D206" i="23" s="1"/>
  <c r="E206" i="23" l="1"/>
  <c r="F206" i="23" l="1"/>
  <c r="H206" i="23"/>
  <c r="I206" i="23" l="1"/>
  <c r="G206" i="23"/>
  <c r="D207" i="23" s="1"/>
  <c r="E207" i="23" l="1"/>
  <c r="F207" i="23" l="1"/>
  <c r="H207" i="23"/>
  <c r="I207" i="23" l="1"/>
  <c r="G207" i="23"/>
  <c r="D208" i="23" s="1"/>
  <c r="E208" i="23" l="1"/>
  <c r="F208" i="23" l="1"/>
  <c r="H208" i="23"/>
  <c r="I208" i="23" l="1"/>
  <c r="G208" i="23"/>
  <c r="D209" i="23" s="1"/>
  <c r="E209" i="23" l="1"/>
  <c r="F209" i="23" l="1"/>
  <c r="H209" i="23"/>
  <c r="I209" i="23" l="1"/>
  <c r="G209" i="23"/>
  <c r="D210" i="23" s="1"/>
  <c r="E210" i="23" l="1"/>
  <c r="F210" i="23" l="1"/>
  <c r="H210" i="23"/>
  <c r="I210" i="23" l="1"/>
  <c r="G210" i="23"/>
  <c r="D211" i="23" s="1"/>
  <c r="E211" i="23" l="1"/>
  <c r="F211" i="23" l="1"/>
  <c r="H211" i="23"/>
  <c r="I211" i="23" l="1"/>
  <c r="G211" i="23"/>
  <c r="D212" i="23" s="1"/>
  <c r="E212" i="23" l="1"/>
  <c r="F212" i="23" l="1"/>
  <c r="H212" i="23"/>
  <c r="I212" i="23" l="1"/>
  <c r="G212" i="23"/>
  <c r="D213" i="23" s="1"/>
  <c r="E213" i="23" l="1"/>
  <c r="F213" i="23" l="1"/>
  <c r="H213" i="23"/>
  <c r="I213" i="23" l="1"/>
  <c r="G213" i="23"/>
  <c r="D214" i="23" s="1"/>
  <c r="E214" i="23" l="1"/>
  <c r="F214" i="23" l="1"/>
  <c r="H214" i="23"/>
  <c r="I214" i="23" l="1"/>
  <c r="G214" i="23"/>
  <c r="D215" i="23" s="1"/>
  <c r="E215" i="23" l="1"/>
  <c r="F215" i="23" l="1"/>
  <c r="H215" i="23"/>
  <c r="I215" i="23" l="1"/>
  <c r="G215" i="23"/>
  <c r="D216" i="23" s="1"/>
  <c r="E216" i="23" l="1"/>
  <c r="F216" i="23" l="1"/>
  <c r="H216" i="23"/>
  <c r="I216" i="23" l="1"/>
  <c r="G216" i="23"/>
  <c r="D217" i="23" s="1"/>
  <c r="E217" i="23" l="1"/>
  <c r="F217" i="23" l="1"/>
  <c r="H217" i="23"/>
  <c r="I217" i="23" l="1"/>
  <c r="G217" i="23"/>
  <c r="D218" i="23" s="1"/>
  <c r="E218" i="23" l="1"/>
  <c r="F218" i="23" l="1"/>
  <c r="H218" i="23"/>
  <c r="I218" i="23" l="1"/>
  <c r="G218" i="23"/>
  <c r="D219" i="23" s="1"/>
  <c r="E219" i="23" l="1"/>
  <c r="F219" i="23" l="1"/>
  <c r="H219" i="23"/>
  <c r="I219" i="23" l="1"/>
  <c r="G219" i="23"/>
  <c r="D220" i="23" s="1"/>
  <c r="E220" i="23" l="1"/>
  <c r="F220" i="23" l="1"/>
  <c r="H220" i="23"/>
  <c r="I220" i="23" l="1"/>
  <c r="G220" i="23"/>
  <c r="D221" i="23" s="1"/>
  <c r="E221" i="23" l="1"/>
  <c r="F221" i="23" l="1"/>
  <c r="H221" i="23"/>
  <c r="I221" i="23" l="1"/>
  <c r="G221" i="23"/>
  <c r="D222" i="23" s="1"/>
  <c r="E222" i="23" l="1"/>
  <c r="F222" i="23" l="1"/>
  <c r="H222" i="23"/>
  <c r="I222" i="23" l="1"/>
  <c r="G222" i="23"/>
  <c r="D223" i="23" s="1"/>
  <c r="E223" i="23" l="1"/>
  <c r="F223" i="23" l="1"/>
  <c r="H223" i="23"/>
  <c r="I223" i="23" l="1"/>
  <c r="G223" i="23"/>
  <c r="D224" i="23" s="1"/>
  <c r="E224" i="23" l="1"/>
  <c r="F224" i="23" l="1"/>
  <c r="H224" i="23"/>
  <c r="I224" i="23" l="1"/>
  <c r="G224" i="23"/>
  <c r="D225" i="23" s="1"/>
  <c r="E225" i="23" l="1"/>
  <c r="F225" i="23" l="1"/>
  <c r="H225" i="23"/>
  <c r="I225" i="23" l="1"/>
  <c r="G225" i="23"/>
  <c r="D226" i="23" s="1"/>
  <c r="E226" i="23" l="1"/>
  <c r="F226" i="23" l="1"/>
  <c r="H226" i="23"/>
  <c r="I226" i="23" l="1"/>
  <c r="G226" i="23"/>
  <c r="D227" i="23" s="1"/>
  <c r="E227" i="23" l="1"/>
  <c r="F227" i="23" l="1"/>
  <c r="H227" i="23"/>
  <c r="I227" i="23" l="1"/>
  <c r="G227" i="23"/>
  <c r="D228" i="23" s="1"/>
  <c r="E228" i="23" l="1"/>
  <c r="F228" i="23" l="1"/>
  <c r="H228" i="23"/>
  <c r="I228" i="23" l="1"/>
  <c r="G228" i="23"/>
  <c r="D229" i="23" s="1"/>
  <c r="E229" i="23" l="1"/>
  <c r="F229" i="23" l="1"/>
  <c r="H229" i="23"/>
  <c r="I229" i="23" l="1"/>
  <c r="G229" i="23"/>
  <c r="D230" i="23" s="1"/>
  <c r="E230" i="23" l="1"/>
  <c r="F230" i="23" l="1"/>
  <c r="H230" i="23"/>
  <c r="I230" i="23" l="1"/>
  <c r="G230" i="23"/>
  <c r="D231" i="23" s="1"/>
  <c r="E231" i="23" l="1"/>
  <c r="F231" i="23" l="1"/>
  <c r="H231" i="23"/>
  <c r="I231" i="23" l="1"/>
  <c r="G231" i="23"/>
  <c r="D232" i="23" s="1"/>
  <c r="E232" i="23" l="1"/>
  <c r="F232" i="23" l="1"/>
  <c r="H232" i="23"/>
  <c r="I232" i="23" l="1"/>
  <c r="G232" i="23"/>
  <c r="D233" i="23" s="1"/>
  <c r="E233" i="23" l="1"/>
  <c r="F233" i="23" l="1"/>
  <c r="H233" i="23"/>
  <c r="I233" i="23" l="1"/>
  <c r="G233" i="23"/>
  <c r="D234" i="23" s="1"/>
  <c r="E234" i="23" l="1"/>
  <c r="F234" i="23" l="1"/>
  <c r="H234" i="23"/>
  <c r="I234" i="23" l="1"/>
  <c r="G234" i="23"/>
  <c r="D235" i="23" s="1"/>
  <c r="E235" i="23" l="1"/>
  <c r="F235" i="23" l="1"/>
  <c r="H235" i="23"/>
  <c r="I235" i="23" l="1"/>
  <c r="G235" i="23"/>
  <c r="D236" i="23" s="1"/>
  <c r="E236" i="23" l="1"/>
  <c r="F236" i="23" l="1"/>
  <c r="H236" i="23"/>
  <c r="I236" i="23" l="1"/>
  <c r="G236" i="23"/>
  <c r="D237" i="23" s="1"/>
  <c r="E237" i="23" l="1"/>
  <c r="F237" i="23" l="1"/>
  <c r="H237" i="23"/>
  <c r="I237" i="23" l="1"/>
  <c r="G237" i="23"/>
  <c r="D238" i="23" s="1"/>
  <c r="E238" i="23" l="1"/>
  <c r="F238" i="23" l="1"/>
  <c r="H238" i="23"/>
  <c r="I238" i="23" l="1"/>
  <c r="G238" i="23"/>
  <c r="D239" i="23" s="1"/>
  <c r="E239" i="23" l="1"/>
  <c r="F239" i="23" l="1"/>
  <c r="H239" i="23"/>
  <c r="I239" i="23" l="1"/>
  <c r="G239" i="23"/>
  <c r="D240" i="23" s="1"/>
  <c r="E240" i="23" l="1"/>
  <c r="F240" i="23" l="1"/>
  <c r="H240" i="23"/>
  <c r="I240" i="23" l="1"/>
  <c r="G240" i="23"/>
  <c r="D241" i="23" s="1"/>
  <c r="E241" i="23" l="1"/>
  <c r="F241" i="23" l="1"/>
  <c r="H241" i="23"/>
  <c r="I241" i="23" l="1"/>
  <c r="G241" i="23"/>
  <c r="D242" i="23" s="1"/>
  <c r="E242" i="23" l="1"/>
  <c r="F242" i="23" l="1"/>
  <c r="H242" i="23"/>
  <c r="I242" i="23" l="1"/>
  <c r="G242" i="23"/>
  <c r="D243" i="23" s="1"/>
  <c r="E243" i="23" l="1"/>
  <c r="F243" i="23" l="1"/>
  <c r="H243" i="23"/>
  <c r="I243" i="23" l="1"/>
  <c r="G243" i="23"/>
  <c r="D244" i="23" s="1"/>
  <c r="E244" i="23" l="1"/>
  <c r="F244" i="23" l="1"/>
  <c r="H244" i="23"/>
  <c r="I244" i="23" l="1"/>
  <c r="G244" i="23"/>
  <c r="D245" i="23" s="1"/>
  <c r="E245" i="23" l="1"/>
  <c r="F245" i="23" l="1"/>
  <c r="H245" i="23"/>
  <c r="I245" i="23" l="1"/>
  <c r="G245" i="23"/>
  <c r="D246" i="23" s="1"/>
  <c r="E246" i="23" l="1"/>
  <c r="F246" i="23" l="1"/>
  <c r="H246" i="23"/>
  <c r="I246" i="23" l="1"/>
  <c r="G246" i="23"/>
  <c r="D247" i="23" s="1"/>
  <c r="E247" i="23" l="1"/>
  <c r="F247" i="23" l="1"/>
  <c r="H247" i="23"/>
  <c r="I247" i="23" l="1"/>
  <c r="G247" i="23"/>
  <c r="D248" i="23" s="1"/>
  <c r="E248" i="23" l="1"/>
  <c r="F248" i="23" l="1"/>
  <c r="H248" i="23"/>
  <c r="I248" i="23" l="1"/>
  <c r="G248" i="23"/>
  <c r="D249" i="23" s="1"/>
  <c r="E249" i="23" l="1"/>
  <c r="F249" i="23" l="1"/>
  <c r="H249" i="23"/>
  <c r="I249" i="23" l="1"/>
  <c r="G249" i="23"/>
  <c r="D250" i="23" s="1"/>
  <c r="E250" i="23" l="1"/>
  <c r="F250" i="23" l="1"/>
  <c r="H250" i="23"/>
  <c r="I250" i="23" l="1"/>
  <c r="G250" i="23"/>
  <c r="D251" i="23" s="1"/>
  <c r="E251" i="23" l="1"/>
  <c r="F251" i="23" l="1"/>
  <c r="H251" i="23"/>
  <c r="I251" i="23" l="1"/>
  <c r="G251" i="23"/>
  <c r="D252" i="23" s="1"/>
  <c r="E252" i="23" l="1"/>
  <c r="F252" i="23" l="1"/>
  <c r="H252" i="23"/>
  <c r="I252" i="23" l="1"/>
  <c r="G252" i="23"/>
  <c r="D253" i="23" s="1"/>
  <c r="E253" i="23" l="1"/>
  <c r="F253" i="23" l="1"/>
  <c r="H253" i="23"/>
  <c r="I253" i="23" l="1"/>
  <c r="G253" i="23"/>
  <c r="D254" i="23" s="1"/>
  <c r="E254" i="23" l="1"/>
  <c r="F254" i="23" l="1"/>
  <c r="H254" i="23"/>
  <c r="I254" i="23" l="1"/>
  <c r="G254" i="23"/>
  <c r="D255" i="23" s="1"/>
  <c r="E255" i="23" l="1"/>
  <c r="F255" i="23" l="1"/>
  <c r="H255" i="23"/>
  <c r="I255" i="23" l="1"/>
  <c r="G255" i="23"/>
  <c r="D256" i="23" s="1"/>
  <c r="E256" i="23" l="1"/>
  <c r="F256" i="23" l="1"/>
  <c r="H256" i="23"/>
  <c r="I256" i="23" l="1"/>
  <c r="G256" i="23"/>
  <c r="D257" i="23" s="1"/>
  <c r="E257" i="23" l="1"/>
  <c r="F257" i="23" l="1"/>
  <c r="H257" i="23"/>
  <c r="I257" i="23" l="1"/>
  <c r="G257" i="23"/>
  <c r="D258" i="23" s="1"/>
  <c r="E258" i="23" l="1"/>
  <c r="F258" i="23" l="1"/>
  <c r="H258" i="23"/>
  <c r="I258" i="23" l="1"/>
  <c r="G258" i="23"/>
  <c r="D259" i="23" s="1"/>
  <c r="E259" i="23" l="1"/>
  <c r="F259" i="23" l="1"/>
  <c r="H259" i="23"/>
  <c r="I259" i="23" l="1"/>
  <c r="G259" i="23"/>
  <c r="D260" i="23" s="1"/>
  <c r="E260" i="23" l="1"/>
  <c r="F260" i="23" l="1"/>
  <c r="H260" i="23"/>
  <c r="I260" i="23" l="1"/>
  <c r="G260" i="23"/>
  <c r="D261" i="23" s="1"/>
  <c r="E261" i="23" l="1"/>
  <c r="F261" i="23" l="1"/>
  <c r="H261" i="23"/>
  <c r="I261" i="23" l="1"/>
  <c r="G261" i="23"/>
  <c r="D262" i="23" s="1"/>
  <c r="E262" i="23" l="1"/>
  <c r="F262" i="23" l="1"/>
  <c r="H262" i="23"/>
  <c r="I262" i="23" l="1"/>
  <c r="G262" i="23"/>
  <c r="D263" i="23" s="1"/>
  <c r="E263" i="23" l="1"/>
  <c r="F263" i="23" l="1"/>
  <c r="H263" i="23"/>
  <c r="I263" i="23" l="1"/>
  <c r="G263" i="23"/>
  <c r="D264" i="23" s="1"/>
  <c r="E264" i="23" l="1"/>
  <c r="F264" i="23" l="1"/>
  <c r="H264" i="23"/>
  <c r="I264" i="23" l="1"/>
  <c r="G264" i="23"/>
  <c r="D265" i="23" s="1"/>
  <c r="E265" i="23" l="1"/>
  <c r="F265" i="23" l="1"/>
  <c r="H265" i="23"/>
  <c r="I265" i="23" l="1"/>
  <c r="G265" i="23"/>
  <c r="D266" i="23" s="1"/>
  <c r="E266" i="23" l="1"/>
  <c r="F266" i="23" l="1"/>
  <c r="H266" i="23"/>
  <c r="I266" i="23" l="1"/>
  <c r="G266" i="23"/>
  <c r="D267" i="23" s="1"/>
  <c r="E267" i="23" l="1"/>
  <c r="F267" i="23" l="1"/>
  <c r="H267" i="23"/>
  <c r="I267" i="23" l="1"/>
  <c r="G267" i="23"/>
  <c r="D268" i="23" s="1"/>
  <c r="E268" i="23" l="1"/>
  <c r="F268" i="23" l="1"/>
  <c r="H268" i="23"/>
  <c r="I268" i="23" l="1"/>
  <c r="G268" i="23"/>
  <c r="D269" i="23" s="1"/>
  <c r="E269" i="23" l="1"/>
  <c r="F269" i="23" l="1"/>
  <c r="H269" i="23"/>
  <c r="I269" i="23" l="1"/>
  <c r="G269" i="23"/>
  <c r="D270" i="23" s="1"/>
  <c r="E270" i="23" l="1"/>
  <c r="F270" i="23" l="1"/>
  <c r="H270" i="23"/>
  <c r="I270" i="23" l="1"/>
  <c r="G270" i="23"/>
  <c r="D271" i="23" s="1"/>
  <c r="E271" i="23" l="1"/>
  <c r="F271" i="23" l="1"/>
  <c r="H271" i="23"/>
  <c r="I271" i="23" l="1"/>
  <c r="G271" i="23"/>
  <c r="D272" i="23" s="1"/>
  <c r="E272" i="23" l="1"/>
  <c r="F272" i="23" l="1"/>
  <c r="H272" i="23"/>
  <c r="I272" i="23" l="1"/>
  <c r="G272" i="23"/>
  <c r="D273" i="23" s="1"/>
  <c r="E273" i="23" l="1"/>
  <c r="F273" i="23" l="1"/>
  <c r="H273" i="23"/>
  <c r="I273" i="23" l="1"/>
  <c r="G273" i="23"/>
  <c r="D274" i="23" s="1"/>
  <c r="E274" i="23" l="1"/>
  <c r="F274" i="23" l="1"/>
  <c r="H274" i="23"/>
  <c r="I274" i="23" l="1"/>
  <c r="G274" i="23"/>
  <c r="D275" i="23" s="1"/>
  <c r="E275" i="23" l="1"/>
  <c r="F275" i="23" l="1"/>
  <c r="H275" i="23"/>
  <c r="I275" i="23" l="1"/>
  <c r="G275" i="23"/>
  <c r="D276" i="23" s="1"/>
  <c r="E276" i="23" l="1"/>
  <c r="F276" i="23" l="1"/>
  <c r="H276" i="23"/>
  <c r="I276" i="23" l="1"/>
  <c r="G276" i="23"/>
  <c r="D277" i="23" s="1"/>
  <c r="E277" i="23" l="1"/>
  <c r="F277" i="23" l="1"/>
  <c r="H277" i="23"/>
  <c r="I277" i="23" l="1"/>
  <c r="G277" i="23"/>
  <c r="D278" i="23" s="1"/>
  <c r="E278" i="23" l="1"/>
  <c r="F278" i="23" l="1"/>
  <c r="H278" i="23"/>
  <c r="I278" i="23" l="1"/>
  <c r="G278" i="23"/>
  <c r="D279" i="23" s="1"/>
  <c r="E279" i="23" l="1"/>
  <c r="F279" i="23" l="1"/>
  <c r="H279" i="23"/>
  <c r="I279" i="23" l="1"/>
  <c r="G279" i="23"/>
  <c r="D280" i="23" s="1"/>
  <c r="E280" i="23" l="1"/>
  <c r="F280" i="23" l="1"/>
  <c r="H280" i="23"/>
  <c r="I280" i="23" l="1"/>
  <c r="G280" i="23"/>
  <c r="D281" i="23" s="1"/>
  <c r="E281" i="23" l="1"/>
  <c r="F281" i="23" l="1"/>
  <c r="H281" i="23"/>
  <c r="I281" i="23" l="1"/>
  <c r="G281" i="23"/>
  <c r="D282" i="23" s="1"/>
  <c r="E282" i="23" l="1"/>
  <c r="F282" i="23" l="1"/>
  <c r="H282" i="23"/>
  <c r="I282" i="23" l="1"/>
  <c r="G282" i="23"/>
  <c r="D283" i="23" s="1"/>
  <c r="E283" i="23" l="1"/>
  <c r="F283" i="23" l="1"/>
  <c r="H283" i="23"/>
  <c r="I283" i="23" l="1"/>
  <c r="G283" i="23"/>
  <c r="D284" i="23" s="1"/>
  <c r="E284" i="23" l="1"/>
  <c r="F284" i="23" l="1"/>
  <c r="H284" i="23"/>
  <c r="I284" i="23" l="1"/>
  <c r="G284" i="23"/>
  <c r="D285" i="23" s="1"/>
  <c r="E285" i="23" l="1"/>
  <c r="F285" i="23" l="1"/>
  <c r="H285" i="23"/>
  <c r="I285" i="23" l="1"/>
  <c r="G285" i="23"/>
  <c r="D286" i="23" s="1"/>
  <c r="E286" i="23" l="1"/>
  <c r="F286" i="23" l="1"/>
  <c r="H286" i="23"/>
  <c r="I286" i="23" l="1"/>
  <c r="G286" i="23"/>
  <c r="D287" i="23" s="1"/>
  <c r="E287" i="23" l="1"/>
  <c r="F287" i="23" l="1"/>
  <c r="H287" i="23"/>
  <c r="I287" i="23" l="1"/>
  <c r="G287" i="23"/>
  <c r="D288" i="23" s="1"/>
  <c r="E288" i="23" l="1"/>
  <c r="F288" i="23" l="1"/>
  <c r="H288" i="23"/>
  <c r="I288" i="23" l="1"/>
  <c r="G288" i="23"/>
  <c r="D289" i="23" s="1"/>
  <c r="E289" i="23" l="1"/>
  <c r="F289" i="23" l="1"/>
  <c r="H289" i="23"/>
  <c r="I289" i="23" l="1"/>
  <c r="G289" i="23"/>
  <c r="D290" i="23" s="1"/>
  <c r="E290" i="23" l="1"/>
  <c r="F290" i="23" l="1"/>
  <c r="H290" i="23"/>
  <c r="I290" i="23" l="1"/>
  <c r="G290" i="23"/>
  <c r="D291" i="23" s="1"/>
  <c r="E291" i="23" l="1"/>
  <c r="F291" i="23" l="1"/>
  <c r="H291" i="23"/>
  <c r="I291" i="23" l="1"/>
  <c r="G291" i="23"/>
  <c r="D292" i="23" s="1"/>
  <c r="E292" i="23" l="1"/>
  <c r="F292" i="23" l="1"/>
  <c r="H292" i="23"/>
  <c r="I292" i="23" l="1"/>
  <c r="G292" i="23"/>
  <c r="D293" i="23" s="1"/>
  <c r="E293" i="23" l="1"/>
  <c r="F293" i="23" l="1"/>
  <c r="H293" i="23"/>
  <c r="I293" i="23" l="1"/>
  <c r="G293" i="23"/>
  <c r="D294" i="23" s="1"/>
  <c r="E294" i="23" l="1"/>
  <c r="F294" i="23" l="1"/>
  <c r="H294" i="23"/>
  <c r="I294" i="23" l="1"/>
  <c r="G294" i="23"/>
  <c r="D295" i="23" s="1"/>
  <c r="E295" i="23" l="1"/>
  <c r="F295" i="23" l="1"/>
  <c r="H295" i="23"/>
  <c r="I295" i="23" l="1"/>
  <c r="G295" i="23"/>
  <c r="D296" i="23" s="1"/>
  <c r="E296" i="23" l="1"/>
  <c r="F296" i="23" l="1"/>
  <c r="H296" i="23"/>
  <c r="I296" i="23" l="1"/>
  <c r="G296" i="23"/>
  <c r="D297" i="23" s="1"/>
  <c r="E297" i="23" l="1"/>
  <c r="F297" i="23" l="1"/>
  <c r="H297" i="23"/>
  <c r="I297" i="23" l="1"/>
  <c r="G297" i="23"/>
  <c r="D298" i="23" s="1"/>
  <c r="E298" i="23" l="1"/>
  <c r="F298" i="23" l="1"/>
  <c r="H298" i="23"/>
  <c r="I298" i="23" l="1"/>
  <c r="G298" i="23"/>
  <c r="D299" i="23" s="1"/>
  <c r="E299" i="23" l="1"/>
  <c r="F299" i="23" l="1"/>
  <c r="H299" i="23"/>
  <c r="I299" i="23" l="1"/>
  <c r="G299" i="23"/>
  <c r="D300" i="23" s="1"/>
  <c r="E300" i="23" l="1"/>
  <c r="F300" i="23" l="1"/>
  <c r="H300" i="23"/>
  <c r="I300" i="23" l="1"/>
  <c r="G300" i="23"/>
  <c r="D301" i="23" s="1"/>
  <c r="E301" i="23" l="1"/>
  <c r="F301" i="23" l="1"/>
  <c r="H301" i="23"/>
  <c r="I301" i="23" l="1"/>
  <c r="G301" i="23"/>
  <c r="D302" i="23" s="1"/>
  <c r="E302" i="23" l="1"/>
  <c r="F302" i="23" l="1"/>
  <c r="H302" i="23"/>
  <c r="I302" i="23" l="1"/>
  <c r="G302" i="23"/>
  <c r="D303" i="23" s="1"/>
  <c r="E303" i="23" l="1"/>
  <c r="F303" i="23" l="1"/>
  <c r="H303" i="23"/>
  <c r="I303" i="23" l="1"/>
  <c r="G303" i="23"/>
  <c r="D304" i="23" s="1"/>
  <c r="E304" i="23" l="1"/>
  <c r="F304" i="23" l="1"/>
  <c r="H304" i="23"/>
  <c r="I304" i="23" l="1"/>
  <c r="G304" i="23"/>
  <c r="D305" i="23" s="1"/>
  <c r="E305" i="23" l="1"/>
  <c r="F305" i="23" l="1"/>
  <c r="H305" i="23"/>
  <c r="I305" i="23" l="1"/>
  <c r="G305" i="23"/>
  <c r="D306" i="23" s="1"/>
  <c r="E306" i="23" l="1"/>
  <c r="F306" i="23" l="1"/>
  <c r="H306" i="23"/>
  <c r="I306" i="23" l="1"/>
  <c r="G306" i="23"/>
  <c r="D307" i="23" s="1"/>
  <c r="E307" i="23" l="1"/>
  <c r="F307" i="23" l="1"/>
  <c r="H307" i="23"/>
  <c r="I307" i="23" l="1"/>
  <c r="G307" i="23"/>
  <c r="D308" i="23" s="1"/>
  <c r="E308" i="23" l="1"/>
  <c r="F308" i="23" l="1"/>
  <c r="H308" i="23"/>
  <c r="I308" i="23" l="1"/>
  <c r="G308" i="23"/>
  <c r="D309" i="23" s="1"/>
  <c r="E309" i="23" l="1"/>
  <c r="F309" i="23" l="1"/>
  <c r="H309" i="23"/>
  <c r="I309" i="23" l="1"/>
  <c r="G309" i="23"/>
  <c r="D310" i="23" s="1"/>
  <c r="E310" i="23" l="1"/>
  <c r="F310" i="23" l="1"/>
  <c r="H310" i="23"/>
  <c r="I310" i="23" l="1"/>
  <c r="G310" i="23"/>
  <c r="D311" i="23" s="1"/>
  <c r="E311" i="23" l="1"/>
  <c r="F311" i="23" l="1"/>
  <c r="H311" i="23"/>
  <c r="I311" i="23" l="1"/>
  <c r="G311" i="23"/>
  <c r="D312" i="23" s="1"/>
  <c r="E312" i="23" l="1"/>
  <c r="F312" i="23" l="1"/>
  <c r="H312" i="23"/>
  <c r="I312" i="23" l="1"/>
  <c r="G312" i="23"/>
  <c r="D313" i="23" s="1"/>
  <c r="E313" i="23" l="1"/>
  <c r="F313" i="23" l="1"/>
  <c r="H313" i="23"/>
  <c r="I313" i="23" l="1"/>
  <c r="G313" i="23"/>
  <c r="D314" i="23" s="1"/>
  <c r="E314" i="23" l="1"/>
  <c r="F314" i="23" l="1"/>
  <c r="H314" i="23"/>
  <c r="I314" i="23" l="1"/>
  <c r="G314" i="23"/>
  <c r="D315" i="23" s="1"/>
  <c r="E315" i="23" l="1"/>
  <c r="F315" i="23" l="1"/>
  <c r="H315" i="23"/>
  <c r="I315" i="23" l="1"/>
  <c r="G315" i="23"/>
  <c r="D316" i="23" s="1"/>
  <c r="E316" i="23" l="1"/>
  <c r="F316" i="23" l="1"/>
  <c r="H316" i="23"/>
  <c r="I316" i="23" l="1"/>
  <c r="G316" i="23"/>
  <c r="D317" i="23" s="1"/>
  <c r="E317" i="23" l="1"/>
  <c r="F317" i="23" l="1"/>
  <c r="H317" i="23"/>
  <c r="I317" i="23" l="1"/>
  <c r="G317" i="23"/>
  <c r="D318" i="23" s="1"/>
  <c r="E318" i="23" l="1"/>
  <c r="F318" i="23" l="1"/>
  <c r="H318" i="23"/>
  <c r="I318" i="23" l="1"/>
  <c r="G318" i="23"/>
  <c r="D319" i="23" s="1"/>
  <c r="E319" i="23" l="1"/>
  <c r="F319" i="23" l="1"/>
  <c r="H319" i="23"/>
  <c r="I319" i="23" l="1"/>
  <c r="G319" i="23"/>
  <c r="D320" i="23" s="1"/>
  <c r="E320" i="23" l="1"/>
  <c r="F320" i="23" l="1"/>
  <c r="H320" i="23"/>
  <c r="I320" i="23" l="1"/>
  <c r="G320" i="23"/>
  <c r="D321" i="23" s="1"/>
  <c r="E321" i="23" l="1"/>
  <c r="F321" i="23" l="1"/>
  <c r="H321" i="23"/>
  <c r="I321" i="23" l="1"/>
  <c r="G321" i="23"/>
  <c r="D322" i="23" s="1"/>
  <c r="E322" i="23" l="1"/>
  <c r="F322" i="23" l="1"/>
  <c r="H322" i="23"/>
  <c r="I322" i="23" l="1"/>
  <c r="G322" i="23"/>
  <c r="D323" i="23" s="1"/>
  <c r="E323" i="23" l="1"/>
  <c r="F323" i="23" l="1"/>
  <c r="H323" i="23"/>
  <c r="I323" i="23" l="1"/>
  <c r="G323" i="23"/>
  <c r="D324" i="23" s="1"/>
  <c r="E324" i="23" l="1"/>
  <c r="F324" i="23" l="1"/>
  <c r="H324" i="23"/>
  <c r="I324" i="23" l="1"/>
  <c r="G324" i="23"/>
  <c r="D325" i="23" s="1"/>
  <c r="E325" i="23" l="1"/>
  <c r="F325" i="23" l="1"/>
  <c r="H325" i="23"/>
  <c r="I325" i="23" l="1"/>
  <c r="G325" i="23"/>
  <c r="D326" i="23" s="1"/>
  <c r="E326" i="23" l="1"/>
  <c r="F326" i="23" l="1"/>
  <c r="H326" i="23"/>
  <c r="I326" i="23" l="1"/>
  <c r="G326" i="23"/>
  <c r="D327" i="23" s="1"/>
  <c r="E327" i="23" l="1"/>
  <c r="F327" i="23" l="1"/>
  <c r="H327" i="23"/>
  <c r="I327" i="23" l="1"/>
  <c r="G327" i="23"/>
  <c r="D328" i="23" s="1"/>
  <c r="E328" i="23" l="1"/>
  <c r="F328" i="23" l="1"/>
  <c r="H328" i="23"/>
  <c r="I328" i="23" l="1"/>
  <c r="G328" i="23"/>
  <c r="D329" i="23" s="1"/>
  <c r="E329" i="23" l="1"/>
  <c r="F329" i="23" l="1"/>
  <c r="H329" i="23"/>
  <c r="I329" i="23" l="1"/>
  <c r="G329" i="23"/>
  <c r="D330" i="23" s="1"/>
  <c r="E330" i="23" l="1"/>
  <c r="F330" i="23" l="1"/>
  <c r="H330" i="23"/>
  <c r="I330" i="23" l="1"/>
  <c r="G330" i="23"/>
  <c r="D331" i="23" s="1"/>
  <c r="E331" i="23" l="1"/>
  <c r="F331" i="23" l="1"/>
  <c r="H331" i="23"/>
  <c r="I331" i="23" l="1"/>
  <c r="G331" i="23"/>
  <c r="D332" i="23" s="1"/>
  <c r="E332" i="23" l="1"/>
  <c r="F332" i="23" l="1"/>
  <c r="H332" i="23"/>
  <c r="I332" i="23" l="1"/>
  <c r="G332" i="23"/>
  <c r="D333" i="23" s="1"/>
  <c r="E333" i="23" l="1"/>
  <c r="F333" i="23" l="1"/>
  <c r="H333" i="23"/>
  <c r="I333" i="23" l="1"/>
  <c r="G333" i="23"/>
  <c r="D334" i="23" s="1"/>
  <c r="E334" i="23" l="1"/>
  <c r="F334" i="23" l="1"/>
  <c r="H334" i="23"/>
  <c r="I334" i="23" l="1"/>
  <c r="G334" i="23"/>
  <c r="D335" i="23" s="1"/>
  <c r="E335" i="23" l="1"/>
  <c r="F335" i="23" l="1"/>
  <c r="H335" i="23"/>
  <c r="I335" i="23" l="1"/>
  <c r="G335" i="23"/>
  <c r="D336" i="23" s="1"/>
  <c r="E336" i="23" l="1"/>
  <c r="F336" i="23" l="1"/>
  <c r="H336" i="23"/>
  <c r="I336" i="23" l="1"/>
  <c r="G336" i="23"/>
  <c r="D337" i="23" s="1"/>
  <c r="E337" i="23" l="1"/>
  <c r="F337" i="23" l="1"/>
  <c r="H337" i="23"/>
  <c r="I337" i="23" l="1"/>
  <c r="G337" i="23"/>
  <c r="D338" i="23" s="1"/>
  <c r="E338" i="23" l="1"/>
  <c r="F338" i="23" l="1"/>
  <c r="H338" i="23"/>
  <c r="I338" i="23" l="1"/>
  <c r="G338" i="23"/>
  <c r="D339" i="23" s="1"/>
  <c r="E339" i="23" l="1"/>
  <c r="F339" i="23" l="1"/>
  <c r="H339" i="23"/>
  <c r="I339" i="23" l="1"/>
  <c r="G339" i="23"/>
  <c r="D340" i="23" s="1"/>
  <c r="E340" i="23" l="1"/>
  <c r="F340" i="23" l="1"/>
  <c r="H340" i="23"/>
  <c r="I340" i="23" l="1"/>
  <c r="G340" i="23"/>
  <c r="D341" i="23" s="1"/>
  <c r="E341" i="23" l="1"/>
  <c r="F341" i="23" l="1"/>
  <c r="H341" i="23"/>
  <c r="I341" i="23" l="1"/>
  <c r="G341" i="23"/>
  <c r="D342" i="23" s="1"/>
  <c r="E342" i="23" l="1"/>
  <c r="F342" i="23" l="1"/>
  <c r="H342" i="23"/>
  <c r="I342" i="23" l="1"/>
  <c r="G342" i="23"/>
  <c r="D343" i="23" s="1"/>
  <c r="E343" i="23" l="1"/>
  <c r="F343" i="23" l="1"/>
  <c r="H343" i="23"/>
  <c r="I343" i="23" l="1"/>
  <c r="G343" i="23"/>
  <c r="D344" i="23" s="1"/>
  <c r="E344" i="23" l="1"/>
  <c r="F344" i="23" l="1"/>
  <c r="H344" i="23"/>
  <c r="I344" i="23" l="1"/>
  <c r="G344" i="23"/>
  <c r="D345" i="23" s="1"/>
  <c r="E345" i="23" l="1"/>
  <c r="F345" i="23" l="1"/>
  <c r="H345" i="23"/>
  <c r="I345" i="23" l="1"/>
  <c r="G345" i="23"/>
  <c r="D346" i="23" s="1"/>
  <c r="E346" i="23" l="1"/>
  <c r="F346" i="23" l="1"/>
  <c r="H346" i="23"/>
  <c r="I346" i="23" l="1"/>
  <c r="G346" i="23"/>
  <c r="D347" i="23" s="1"/>
  <c r="E347" i="23" l="1"/>
  <c r="F347" i="23" l="1"/>
  <c r="H347" i="23"/>
  <c r="I347" i="23" l="1"/>
  <c r="G347" i="23"/>
  <c r="D348" i="23" s="1"/>
  <c r="E348" i="23" l="1"/>
  <c r="F348" i="23" l="1"/>
  <c r="H348" i="23"/>
  <c r="I348" i="23" l="1"/>
  <c r="G348" i="23"/>
  <c r="D349" i="23" s="1"/>
  <c r="E349" i="23" l="1"/>
  <c r="F349" i="23" l="1"/>
  <c r="H349" i="23"/>
  <c r="I349" i="23" l="1"/>
  <c r="G349" i="23"/>
  <c r="D350" i="23" s="1"/>
  <c r="E350" i="23" l="1"/>
  <c r="F350" i="23" l="1"/>
  <c r="H350" i="23"/>
  <c r="I350" i="23" l="1"/>
  <c r="G350" i="23"/>
  <c r="D351" i="23" s="1"/>
  <c r="E351" i="23" l="1"/>
  <c r="F351" i="23" l="1"/>
  <c r="H351" i="23"/>
  <c r="I351" i="23" l="1"/>
  <c r="G351" i="23"/>
  <c r="D352" i="23" s="1"/>
  <c r="E352" i="23" l="1"/>
  <c r="F352" i="23" l="1"/>
  <c r="H352" i="23"/>
  <c r="I352" i="23" l="1"/>
  <c r="G352" i="23"/>
  <c r="D353" i="23" s="1"/>
  <c r="E353" i="23" l="1"/>
  <c r="F353" i="23" l="1"/>
  <c r="H353" i="23"/>
  <c r="I353" i="23" l="1"/>
  <c r="G353" i="23"/>
  <c r="D354" i="23" s="1"/>
  <c r="E354" i="23" l="1"/>
  <c r="F354" i="23" l="1"/>
  <c r="H354" i="23"/>
  <c r="I354" i="23" l="1"/>
  <c r="G354" i="23"/>
  <c r="D355" i="23" s="1"/>
  <c r="E355" i="23" l="1"/>
  <c r="F355" i="23" l="1"/>
  <c r="H355" i="23"/>
  <c r="I355" i="23" l="1"/>
  <c r="G355" i="23"/>
  <c r="D356" i="23" s="1"/>
  <c r="E356" i="23" l="1"/>
  <c r="F356" i="23" l="1"/>
  <c r="H356" i="23"/>
  <c r="I356" i="23" l="1"/>
  <c r="G356" i="23"/>
  <c r="D357" i="23" s="1"/>
  <c r="E357" i="23" l="1"/>
  <c r="F357" i="23" l="1"/>
  <c r="H357" i="23"/>
  <c r="I357" i="23" l="1"/>
  <c r="G357" i="23"/>
  <c r="D358" i="23" s="1"/>
  <c r="E358" i="23" l="1"/>
  <c r="F358" i="23" l="1"/>
  <c r="H358" i="23"/>
  <c r="I358" i="23" l="1"/>
  <c r="G358" i="23"/>
  <c r="D359" i="23" s="1"/>
  <c r="E359" i="23" l="1"/>
  <c r="F359" i="23" l="1"/>
  <c r="H359" i="23"/>
  <c r="I359" i="23" l="1"/>
  <c r="G359" i="23"/>
  <c r="D360" i="23" s="1"/>
  <c r="E360" i="23" l="1"/>
  <c r="F360" i="23" l="1"/>
  <c r="H360" i="23"/>
  <c r="I360" i="23" l="1"/>
  <c r="G360" i="23"/>
  <c r="D361" i="23" s="1"/>
  <c r="E361" i="23" l="1"/>
  <c r="F361" i="23" l="1"/>
  <c r="H361" i="23"/>
  <c r="I361" i="23" l="1"/>
  <c r="G361" i="23"/>
  <c r="D362" i="23" s="1"/>
  <c r="E362" i="23" l="1"/>
  <c r="F362" i="23" l="1"/>
  <c r="H362" i="23"/>
  <c r="I362" i="23" l="1"/>
  <c r="G362" i="23"/>
  <c r="D363" i="23" s="1"/>
  <c r="E363" i="23" l="1"/>
  <c r="F363" i="23" l="1"/>
  <c r="H363" i="23"/>
  <c r="I363" i="23" l="1"/>
  <c r="G363" i="23"/>
  <c r="D364" i="23" s="1"/>
  <c r="E364" i="23" l="1"/>
  <c r="F364" i="23" l="1"/>
  <c r="H364" i="23"/>
  <c r="I364" i="23" l="1"/>
  <c r="G364" i="23"/>
  <c r="D365" i="23" s="1"/>
  <c r="E365" i="23" l="1"/>
  <c r="F365" i="23" l="1"/>
  <c r="H365" i="23"/>
  <c r="I365" i="23" l="1"/>
  <c r="G365" i="23"/>
  <c r="D366" i="23" s="1"/>
  <c r="E366" i="23" l="1"/>
  <c r="F366" i="23" l="1"/>
  <c r="H366" i="23"/>
  <c r="I366" i="23" l="1"/>
  <c r="G366" i="23"/>
  <c r="D367" i="23" s="1"/>
  <c r="E367" i="23" l="1"/>
  <c r="F367" i="23" l="1"/>
  <c r="H367" i="23"/>
  <c r="I367" i="23" l="1"/>
  <c r="G367" i="23"/>
  <c r="D368" i="23" s="1"/>
  <c r="E368" i="23" l="1"/>
  <c r="F368" i="23" l="1"/>
  <c r="H368" i="23"/>
  <c r="I368" i="23" l="1"/>
  <c r="G368" i="23"/>
  <c r="D369" i="23" s="1"/>
  <c r="E369" i="23" l="1"/>
  <c r="F369" i="23" l="1"/>
  <c r="H369" i="23"/>
  <c r="I369" i="23" l="1"/>
  <c r="G369" i="23"/>
  <c r="D370" i="23" s="1"/>
  <c r="E370" i="23" l="1"/>
  <c r="F370" i="23" l="1"/>
  <c r="H370" i="23"/>
  <c r="I370" i="23" l="1"/>
  <c r="G370" i="23"/>
  <c r="D371" i="23" s="1"/>
  <c r="E371" i="23" l="1"/>
  <c r="F371" i="23" l="1"/>
  <c r="H371" i="23"/>
  <c r="I371" i="23" l="1"/>
  <c r="G371" i="23"/>
  <c r="D372" i="23" s="1"/>
  <c r="E372" i="23" l="1"/>
  <c r="F372" i="23" l="1"/>
  <c r="H372" i="23"/>
  <c r="I372" i="23" l="1"/>
  <c r="G372" i="23"/>
  <c r="D373" i="23" s="1"/>
  <c r="E373" i="23" l="1"/>
  <c r="F373" i="23" l="1"/>
  <c r="H373" i="23"/>
  <c r="I373" i="23" l="1"/>
  <c r="G373" i="23"/>
  <c r="D374" i="23" s="1"/>
  <c r="E374" i="23" l="1"/>
  <c r="F374" i="23" l="1"/>
  <c r="H374" i="23"/>
  <c r="I374" i="23" l="1"/>
  <c r="G374" i="23"/>
  <c r="D375" i="23" s="1"/>
  <c r="E375" i="23" l="1"/>
  <c r="F375" i="23" l="1"/>
  <c r="H375" i="23"/>
  <c r="I375" i="23" l="1"/>
  <c r="G375" i="23"/>
  <c r="D376" i="23" s="1"/>
  <c r="E376" i="23" l="1"/>
  <c r="F376" i="23" l="1"/>
  <c r="H376" i="23"/>
  <c r="I376" i="23" l="1"/>
  <c r="G376" i="23"/>
  <c r="D377" i="23" s="1"/>
  <c r="E377" i="23" l="1"/>
  <c r="F377" i="23" l="1"/>
  <c r="H377" i="23"/>
  <c r="I377" i="23" l="1"/>
  <c r="G377" i="23"/>
  <c r="D378" i="23" s="1"/>
  <c r="E378" i="23" l="1"/>
  <c r="F378" i="23" l="1"/>
  <c r="H378" i="23"/>
  <c r="I378" i="23" l="1"/>
  <c r="G378" i="23"/>
  <c r="D379" i="23" s="1"/>
  <c r="E379" i="23" l="1"/>
  <c r="F379" i="23" l="1"/>
  <c r="H379" i="23"/>
  <c r="I379" i="23" l="1"/>
  <c r="G379" i="23"/>
  <c r="D380" i="23" s="1"/>
  <c r="E380" i="23" l="1"/>
  <c r="F380" i="23" l="1"/>
  <c r="H380" i="23"/>
  <c r="I380" i="23" l="1"/>
  <c r="G380" i="23"/>
  <c r="D381" i="23" s="1"/>
  <c r="E381" i="23" l="1"/>
  <c r="F381" i="23" l="1"/>
  <c r="H381" i="23"/>
  <c r="I381" i="23" l="1"/>
  <c r="G381" i="23"/>
  <c r="D382" i="23" s="1"/>
  <c r="E382" i="23" l="1"/>
  <c r="F382" i="23" l="1"/>
  <c r="H382" i="23"/>
  <c r="I382" i="23" l="1"/>
  <c r="G382" i="23"/>
  <c r="D383" i="23" s="1"/>
  <c r="E383" i="23" l="1"/>
  <c r="F383" i="23" l="1"/>
  <c r="H383" i="23"/>
  <c r="I383" i="23" l="1"/>
  <c r="G383" i="23"/>
  <c r="D384" i="23" s="1"/>
  <c r="E384" i="23" l="1"/>
  <c r="F384" i="23" l="1"/>
  <c r="H384" i="23"/>
  <c r="I384" i="23" l="1"/>
  <c r="G384" i="23"/>
  <c r="D385" i="23" s="1"/>
  <c r="E385" i="23" l="1"/>
  <c r="F385" i="23" l="1"/>
  <c r="H385" i="23"/>
  <c r="I385" i="23" l="1"/>
  <c r="G385" i="23"/>
  <c r="D386" i="23" s="1"/>
  <c r="E386" i="23" l="1"/>
  <c r="F386" i="23" l="1"/>
  <c r="H386" i="23"/>
  <c r="I386" i="23" l="1"/>
  <c r="G386" i="23"/>
  <c r="D387" i="23" s="1"/>
  <c r="E387" i="23" l="1"/>
  <c r="F387" i="23" l="1"/>
  <c r="H387" i="23"/>
  <c r="I387" i="23" l="1"/>
  <c r="G387" i="23"/>
  <c r="D388" i="23" s="1"/>
  <c r="E388" i="23" l="1"/>
  <c r="F388" i="23" l="1"/>
  <c r="H388" i="23"/>
  <c r="I388" i="23" l="1"/>
  <c r="G388" i="23"/>
  <c r="D389" i="23" s="1"/>
  <c r="E389" i="23" l="1"/>
  <c r="C24" i="23" s="1"/>
  <c r="F389" i="23" l="1"/>
  <c r="C23" i="23" s="1"/>
  <c r="H389" i="23"/>
  <c r="I389" i="23" l="1"/>
  <c r="C22" i="23"/>
  <c r="G389" i="23"/>
  <c r="I40" i="7" l="1"/>
  <c r="C27" i="8"/>
  <c r="I35" i="7"/>
  <c r="I51" i="7" s="1"/>
  <c r="C26" i="8"/>
  <c r="J35" i="7" l="1"/>
  <c r="J47" i="7"/>
  <c r="J44" i="7"/>
  <c r="J40" i="7"/>
  <c r="J37" i="7"/>
  <c r="J34" i="7"/>
  <c r="J30" i="7"/>
  <c r="J26" i="7"/>
  <c r="J46" i="7"/>
  <c r="J36" i="7"/>
  <c r="J50" i="7"/>
  <c r="J43" i="7"/>
  <c r="J33" i="7"/>
  <c r="J29" i="7"/>
  <c r="J25" i="7"/>
  <c r="J49" i="7"/>
  <c r="J42" i="7"/>
  <c r="J39" i="7"/>
  <c r="J32" i="7"/>
  <c r="J28" i="7"/>
  <c r="J24" i="7"/>
  <c r="C30" i="8"/>
  <c r="D26" i="8" s="1"/>
  <c r="J51" i="7"/>
  <c r="J48" i="7"/>
  <c r="J45" i="7"/>
  <c r="J41" i="7"/>
  <c r="J38" i="7"/>
  <c r="J31" i="7"/>
  <c r="J27" i="7"/>
  <c r="J23" i="7"/>
  <c r="D24" i="8" l="1"/>
  <c r="D30" i="8"/>
  <c r="D28" i="8"/>
  <c r="D25" i="8"/>
  <c r="C31" i="8"/>
  <c r="D29" i="8"/>
  <c r="D27" i="8"/>
</calcChain>
</file>

<file path=xl/sharedStrings.xml><?xml version="1.0" encoding="utf-8"?>
<sst xmlns="http://schemas.openxmlformats.org/spreadsheetml/2006/main" count="782" uniqueCount="353">
  <si>
    <t>Restart - Personal Finance Toolkit</t>
  </si>
  <si>
    <t>Disclaimer</t>
  </si>
  <si>
    <t>#</t>
  </si>
  <si>
    <t>Worksheet</t>
  </si>
  <si>
    <t>Link</t>
  </si>
  <si>
    <t>View</t>
  </si>
  <si>
    <t>Glossary</t>
  </si>
  <si>
    <t>Income &amp; Expense &gt;&gt;</t>
  </si>
  <si>
    <t>Understanding Income</t>
  </si>
  <si>
    <t>Understanding Expenses</t>
  </si>
  <si>
    <t>Cash Flow Summary</t>
  </si>
  <si>
    <t>Budgeting &gt;&gt;</t>
  </si>
  <si>
    <t>Budget Diagnostic</t>
  </si>
  <si>
    <t>Budget Forecast</t>
  </si>
  <si>
    <t>Budget to Actual</t>
  </si>
  <si>
    <t>Debt Management &gt;&gt;</t>
  </si>
  <si>
    <t>Net Worth Summary</t>
  </si>
  <si>
    <t>Credit Score 101</t>
  </si>
  <si>
    <t>Debt Summary</t>
  </si>
  <si>
    <t>Credit Card Debt</t>
  </si>
  <si>
    <t>Student Loan Debt</t>
  </si>
  <si>
    <t>Car Loan Debt</t>
  </si>
  <si>
    <t>Mastering Your Mortgage &gt;&gt;</t>
  </si>
  <si>
    <t>Mortgage Analysis</t>
  </si>
  <si>
    <t>Mortgage Refinance</t>
  </si>
  <si>
    <t>Mortgage Amortization</t>
  </si>
  <si>
    <t>Rent Analysis</t>
  </si>
  <si>
    <t>Term</t>
  </si>
  <si>
    <t>Definition</t>
  </si>
  <si>
    <t xml:space="preserve">Amortization </t>
  </si>
  <si>
    <t>This is an accounting technique used to periodically lower the book value of a loan or intangible asset over a set period of time.</t>
  </si>
  <si>
    <t xml:space="preserve">Appreciation </t>
  </si>
  <si>
    <t>Average</t>
  </si>
  <si>
    <t>Refers to the sum of a group of values divided by the number of values in the group.</t>
  </si>
  <si>
    <t>Baseline / Starting Point</t>
  </si>
  <si>
    <t>A minimum or starting point used for comparisons.</t>
  </si>
  <si>
    <t>Allows you to assess how your current budget compares to a financially healthy budget.</t>
  </si>
  <si>
    <t>Cash Flow Statement</t>
  </si>
  <si>
    <t xml:space="preserve">Measures your cash inflows and cash outflows in order to show you your net cash flow for a specific period of time. </t>
  </si>
  <si>
    <t>Credit Score</t>
  </si>
  <si>
    <t>Is a number between 300-850 that depicts a consumer's creditworthiness. The higher your score, the better a borrower looks to potential lenders.</t>
  </si>
  <si>
    <t>Debt Term Loan</t>
  </si>
  <si>
    <t>The number of months you will be making payments towards your debt.</t>
  </si>
  <si>
    <t>Deficit cash</t>
  </si>
  <si>
    <t>When you spend more than you earn in any given month/period (cash outflows exceed cash inflows). This is when debt begins to build.</t>
  </si>
  <si>
    <t>Depreciation</t>
  </si>
  <si>
    <t>Reduction in the value of an asset with the passage of time. Depreciation is an accounting method to allocate cost for the usage of an asset. Represents how much of an asset's value has been used up.</t>
  </si>
  <si>
    <t>Difference</t>
  </si>
  <si>
    <t>The result of subtracting one number from another. How much one number differs from another.</t>
  </si>
  <si>
    <t>Down Payment</t>
  </si>
  <si>
    <t>An initial payment when purchasing an expensive good or service. In this context, the down payment refers the amount of money you pay initially when you are purchasing a home.</t>
  </si>
  <si>
    <t>Excess cash</t>
  </si>
  <si>
    <t>When you earn more than you spend in any given month/period (cash inflows exceed cash outflows).</t>
  </si>
  <si>
    <t>Federal Income Tax Rate</t>
  </si>
  <si>
    <t>A tax levied by the Internal Revenue Service (IRS) on the annual earnings of individuals. Applied to all forms of earnings that make up a taxpayer's taxable income.</t>
  </si>
  <si>
    <t>Financial Forecast</t>
  </si>
  <si>
    <t>An estimate of future financial outcomes for a company or an individual. Estimate future income &amp; expenses over a period of time.</t>
  </si>
  <si>
    <t>Fixed Interest Rates</t>
  </si>
  <si>
    <t>An unchanged rate charged on a liability, such as a loan or mortgage. Fixed interest rates remain the same during the term of the loan.</t>
  </si>
  <si>
    <t>Freelance Income</t>
  </si>
  <si>
    <t>A freelancer is an individual who earns money on a per-job or per-task basis, usually for short-term work. Typically these workers are considered independent contractors.</t>
  </si>
  <si>
    <t>Gross Pay</t>
  </si>
  <si>
    <t xml:space="preserve">The total amount of money an employee receives before taxes and deductions are taken out. </t>
  </si>
  <si>
    <t>Interest Rate</t>
  </si>
  <si>
    <t>The amount a lender charges for the use of assets expressed as a percentage of the principal. The interest rate is noted on an annual basis.</t>
  </si>
  <si>
    <t>Investment Income</t>
  </si>
  <si>
    <t>Refers to money earned from an increase in the value of any investment (e.g. stocks, bonds, interest income, gain of sale of assets, etc.)</t>
  </si>
  <si>
    <t>Minimum Monthly Payment</t>
  </si>
  <si>
    <t>The lowest amount a customer can pay on their debt per month to remain in good standing with your debt holder.</t>
  </si>
  <si>
    <t>Mortgage</t>
  </si>
  <si>
    <t>A loan given by a bank or other financial institution for the purchase of a residence. Mortgages are secured by the property itself. Banks earn interest on the loan.</t>
  </si>
  <si>
    <t>Net Pay</t>
  </si>
  <si>
    <t>The amount of money that you take home after all deductions have been taken out.</t>
  </si>
  <si>
    <t>Net Worth</t>
  </si>
  <si>
    <t>Total assets - total liabilities = net worth. Net worth is used as a measure of wealth. Everyone has a net worth (either positive or negative).</t>
  </si>
  <si>
    <t>Period-1 / Month-1</t>
  </si>
  <si>
    <t>The first period or month.</t>
  </si>
  <si>
    <t>Private Mortgage Insurance (PMI)</t>
  </si>
  <si>
    <t>Type of insurance you have to pay when you take out a mortgage from a lender, but your down payment is less than 20% of the home's purchase price (representing your equity in the home).</t>
  </si>
  <si>
    <t>Refinance</t>
  </si>
  <si>
    <t xml:space="preserve">The process of revising and replacing the terms of an existing credit agreement, usually as it relates to a loan or mortgage. </t>
  </si>
  <si>
    <t>State Income Tax Rate</t>
  </si>
  <si>
    <t>A direct tax levied by a state on your income. State Income tax is self-assessed, which means taxpayers file required state tax returns.</t>
  </si>
  <si>
    <t>Variable Interest Rates</t>
  </si>
  <si>
    <t>A loan interest rate that fluctuates over time because it is based on an underlying benchmark interest rate known as an index. When the index changes, the interest rate you pay for your loan can change.</t>
  </si>
  <si>
    <t>Understanding Income &amp; Expense &gt;&gt;</t>
  </si>
  <si>
    <t>Understanding Your Income</t>
  </si>
  <si>
    <t>Gross pay (bi-weekly)</t>
  </si>
  <si>
    <t>State income tax rate</t>
  </si>
  <si>
    <t>Federal income tax rate</t>
  </si>
  <si>
    <t>Freelance income</t>
  </si>
  <si>
    <t>Investment income</t>
  </si>
  <si>
    <t>Other income</t>
  </si>
  <si>
    <t>$ in actuals</t>
  </si>
  <si>
    <t>Starting Point</t>
  </si>
  <si>
    <t>Daily income</t>
  </si>
  <si>
    <t>Weekly income</t>
  </si>
  <si>
    <t>Monthly income</t>
  </si>
  <si>
    <t>Annual income</t>
  </si>
  <si>
    <t>Gross pay</t>
  </si>
  <si>
    <t>State income tax</t>
  </si>
  <si>
    <t>Federal income tax</t>
  </si>
  <si>
    <t>Salary/Hourly income</t>
  </si>
  <si>
    <t>Other Income</t>
  </si>
  <si>
    <t>Total Monthly Income</t>
  </si>
  <si>
    <t>Sources Below for State and Federal Income Tax</t>
  </si>
  <si>
    <t>State Income Tax</t>
  </si>
  <si>
    <t>Federal Income Tax</t>
  </si>
  <si>
    <t>Monthly Expense</t>
  </si>
  <si>
    <t>Type of Expense</t>
  </si>
  <si>
    <t>Fixed vs. Variable</t>
  </si>
  <si>
    <t>Intermittent
vs. Recurring</t>
  </si>
  <si>
    <t>Discretionary
vs. Essential</t>
  </si>
  <si>
    <t>% of Total Expenses</t>
  </si>
  <si>
    <t>Mortgage/Rent</t>
  </si>
  <si>
    <t>Fixed</t>
  </si>
  <si>
    <t>Essential</t>
  </si>
  <si>
    <t>Home Insurance</t>
  </si>
  <si>
    <t>Intermittent</t>
  </si>
  <si>
    <t>Property Taxes</t>
  </si>
  <si>
    <t>Utilities</t>
  </si>
  <si>
    <t>Variable</t>
  </si>
  <si>
    <t>Maintenance</t>
  </si>
  <si>
    <t>Internet/TV</t>
  </si>
  <si>
    <t>Car Payment</t>
  </si>
  <si>
    <t>Home Expenses</t>
  </si>
  <si>
    <t>Car Insurance</t>
  </si>
  <si>
    <t>Car Registration</t>
  </si>
  <si>
    <t>Gas</t>
  </si>
  <si>
    <t>Food (weekdays)</t>
  </si>
  <si>
    <t>Food (weekends)</t>
  </si>
  <si>
    <t>Discretionary</t>
  </si>
  <si>
    <t>Car Expenses</t>
  </si>
  <si>
    <t>Personal Grooming</t>
  </si>
  <si>
    <t>Clothing</t>
  </si>
  <si>
    <t>Entertainment</t>
  </si>
  <si>
    <t>Subscriptions</t>
  </si>
  <si>
    <t>Gifts (others)</t>
  </si>
  <si>
    <t>Living Expenses</t>
  </si>
  <si>
    <t>Gifts (myself)</t>
  </si>
  <si>
    <t>Gym Membership</t>
  </si>
  <si>
    <t>Interest on debt</t>
  </si>
  <si>
    <t>All Other Expenses</t>
  </si>
  <si>
    <t>Savings</t>
  </si>
  <si>
    <t>Entertain. &amp; Personal Expenses</t>
  </si>
  <si>
    <t>Other Expenses</t>
  </si>
  <si>
    <t>Total Expenses</t>
  </si>
  <si>
    <t>Month-1</t>
  </si>
  <si>
    <t>As a % of Total</t>
  </si>
  <si>
    <t>Total Income</t>
  </si>
  <si>
    <t>Net Cash</t>
  </si>
  <si>
    <t>Budget Rating (as % of total)</t>
  </si>
  <si>
    <t>Green</t>
  </si>
  <si>
    <t>Yellow</t>
  </si>
  <si>
    <t>Red</t>
  </si>
  <si>
    <t>&gt;7.3%</t>
  </si>
  <si>
    <t>Scorecard</t>
  </si>
  <si>
    <t>Annual Budget Forecast</t>
  </si>
  <si>
    <t>As a % of Total Income</t>
  </si>
  <si>
    <t>Month-2</t>
  </si>
  <si>
    <t>Month-3</t>
  </si>
  <si>
    <t>Month-4</t>
  </si>
  <si>
    <t>Month-5</t>
  </si>
  <si>
    <t>Month-6</t>
  </si>
  <si>
    <t>Month-7</t>
  </si>
  <si>
    <t>Month-8</t>
  </si>
  <si>
    <t>Month-9</t>
  </si>
  <si>
    <t>Month-10</t>
  </si>
  <si>
    <t>Month-11</t>
  </si>
  <si>
    <t>Month-12</t>
  </si>
  <si>
    <t>Year 1</t>
  </si>
  <si>
    <t>All other expenses</t>
  </si>
  <si>
    <t>Budget to Actual Analysis - Monthly Tracker</t>
  </si>
  <si>
    <t>Forecast</t>
  </si>
  <si>
    <t>Budget Actuals</t>
  </si>
  <si>
    <t>Actuals</t>
  </si>
  <si>
    <t>Budget Variance</t>
  </si>
  <si>
    <t>Table A - All Assets and Liabilities</t>
  </si>
  <si>
    <t>Assets</t>
  </si>
  <si>
    <t>Checking Acct</t>
  </si>
  <si>
    <t>Savings Acct</t>
  </si>
  <si>
    <t>Investment Acct</t>
  </si>
  <si>
    <t>Real Estate</t>
  </si>
  <si>
    <t>Other Assets</t>
  </si>
  <si>
    <t>Liabilities</t>
  </si>
  <si>
    <t>Credit Cards</t>
  </si>
  <si>
    <t>Property Mortgage</t>
  </si>
  <si>
    <t>Student Loan</t>
  </si>
  <si>
    <t>Car Loan</t>
  </si>
  <si>
    <t>Other Liabilities</t>
  </si>
  <si>
    <t>Total Assets</t>
  </si>
  <si>
    <t>Total Liabilities</t>
  </si>
  <si>
    <t>As a % of assets</t>
  </si>
  <si>
    <t>Change in Net Worth</t>
  </si>
  <si>
    <t>Debt Summary Schedule</t>
  </si>
  <si>
    <t>Outstanding Balance</t>
  </si>
  <si>
    <t>Interest Rate (Annual)</t>
  </si>
  <si>
    <t>Debt Term (Years)</t>
  </si>
  <si>
    <t>Monthly Payment</t>
  </si>
  <si>
    <t>Total Debt Repayment</t>
  </si>
  <si>
    <t>Credit cards</t>
  </si>
  <si>
    <t>Property mortgage</t>
  </si>
  <si>
    <t>Student loan</t>
  </si>
  <si>
    <t>Car loan</t>
  </si>
  <si>
    <t>Total Debt</t>
  </si>
  <si>
    <t>Credit Card Debt Schedule</t>
  </si>
  <si>
    <t>Inputs</t>
  </si>
  <si>
    <t>Totals</t>
  </si>
  <si>
    <t>Credit card balance</t>
  </si>
  <si>
    <t>Amount paid</t>
  </si>
  <si>
    <t>Annual interest rate</t>
  </si>
  <si>
    <t>Interest</t>
  </si>
  <si>
    <t>Monthly interest rate</t>
  </si>
  <si>
    <t>Principal</t>
  </si>
  <si>
    <t>Monthly payment</t>
  </si>
  <si>
    <t># of payments</t>
  </si>
  <si>
    <t>Mo.</t>
  </si>
  <si>
    <t>Beg.
Balance</t>
  </si>
  <si>
    <t>Interest (%)</t>
  </si>
  <si>
    <t>Minimum Interest PMT</t>
  </si>
  <si>
    <t>Monthly PMT</t>
  </si>
  <si>
    <t>End Balance</t>
  </si>
  <si>
    <t>Student Loan Debt Schedule</t>
  </si>
  <si>
    <t>Student loan balance</t>
  </si>
  <si>
    <t>Years</t>
  </si>
  <si>
    <t>Principal paid</t>
  </si>
  <si>
    <t>PMTs per year</t>
  </si>
  <si>
    <t>Interest paid</t>
  </si>
  <si>
    <t>Payment</t>
  </si>
  <si>
    <t xml:space="preserve">Principal </t>
  </si>
  <si>
    <t>Balance</t>
  </si>
  <si>
    <t>Car Loan Debt Schedule</t>
  </si>
  <si>
    <t>Car loan balance</t>
  </si>
  <si>
    <t>Purchase price</t>
  </si>
  <si>
    <t>Down payment (%)</t>
  </si>
  <si>
    <t>Square footage</t>
  </si>
  <si>
    <t>Start date of loan</t>
  </si>
  <si>
    <t>Mortgage interest rate</t>
  </si>
  <si>
    <t>Monthly PMI payment</t>
  </si>
  <si>
    <t>Number of PMI payments</t>
  </si>
  <si>
    <t>Tax rate (state &amp; federal %)</t>
  </si>
  <si>
    <t>Appreciation per year (%)</t>
  </si>
  <si>
    <t>Holding period (years)</t>
  </si>
  <si>
    <t>Mortgage Snapshot</t>
  </si>
  <si>
    <t>Sq. Feet</t>
  </si>
  <si>
    <t>Price per Sq. Ft</t>
  </si>
  <si>
    <t>Down payment percent</t>
  </si>
  <si>
    <t>Down payment amount</t>
  </si>
  <si>
    <t>Amount Financed</t>
  </si>
  <si>
    <t>Annual interest</t>
  </si>
  <si>
    <t>Duration of loan (in years)</t>
  </si>
  <si>
    <t>Total PMI payments</t>
  </si>
  <si>
    <t>Monthly payments + PMI</t>
  </si>
  <si>
    <t>Monthly payments</t>
  </si>
  <si>
    <t>Total number of payments</t>
  </si>
  <si>
    <t>Yearly principal + interest</t>
  </si>
  <si>
    <t>Principal amount</t>
  </si>
  <si>
    <t>Finance charges</t>
  </si>
  <si>
    <t>Loan cost</t>
  </si>
  <si>
    <t>Income tax savings</t>
  </si>
  <si>
    <t>Annual</t>
  </si>
  <si>
    <t>Mortgage interest</t>
  </si>
  <si>
    <t>Property tax</t>
  </si>
  <si>
    <t>Total</t>
  </si>
  <si>
    <t>Tax rate (State &amp; Federal)</t>
  </si>
  <si>
    <t>Tax savings</t>
  </si>
  <si>
    <t>Appreciation &amp; ROI</t>
  </si>
  <si>
    <t>Appreciation per year</t>
  </si>
  <si>
    <t>Amount of appreciation</t>
  </si>
  <si>
    <t>Holding period in years</t>
  </si>
  <si>
    <t>Gross proceeds on sale</t>
  </si>
  <si>
    <t>Commissions</t>
  </si>
  <si>
    <t>Net proceeds</t>
  </si>
  <si>
    <t>Net gain</t>
  </si>
  <si>
    <t>Return on Investment (simple rate)</t>
  </si>
  <si>
    <t>ROI - per year - simple rate</t>
  </si>
  <si>
    <t>Inputs - Refinance &amp; PMI</t>
  </si>
  <si>
    <t>Cost to refinance</t>
  </si>
  <si>
    <t>New loan amount</t>
  </si>
  <si>
    <t>New interest rate (annual)</t>
  </si>
  <si>
    <t>Number of years</t>
  </si>
  <si>
    <t>Refinanced PMI payment</t>
  </si>
  <si>
    <t xml:space="preserve"> </t>
  </si>
  <si>
    <t>Current Mortgage Information</t>
  </si>
  <si>
    <t>Current Loan</t>
  </si>
  <si>
    <t xml:space="preserve">Refinance </t>
  </si>
  <si>
    <t>Change ($)</t>
  </si>
  <si>
    <t>Change (%)</t>
  </si>
  <si>
    <t>Loan amount</t>
  </si>
  <si>
    <t>Annual Payment</t>
  </si>
  <si>
    <t>Number of months</t>
  </si>
  <si>
    <t>Loan PMI payment</t>
  </si>
  <si>
    <t>Payments per year</t>
  </si>
  <si>
    <t>Total Payment</t>
  </si>
  <si>
    <t>Monthly savings</t>
  </si>
  <si>
    <t>Total PMI payment</t>
  </si>
  <si>
    <t>Annual rate</t>
  </si>
  <si>
    <t>Time to Recoup (months)</t>
  </si>
  <si>
    <t>Monthly rate</t>
  </si>
  <si>
    <t>Refinance Option 1</t>
  </si>
  <si>
    <t>Mortgage Amortization Schedule</t>
  </si>
  <si>
    <t>Note - These numbers exclude PMI payments as those are simply fixed amounts on top of your monthly mortgage payment.</t>
  </si>
  <si>
    <t>Payment Date</t>
  </si>
  <si>
    <t>Beginning Balance</t>
  </si>
  <si>
    <t>Accumulated Interest</t>
  </si>
  <si>
    <t>Accumulated Principal</t>
  </si>
  <si>
    <t>Monthly rent</t>
  </si>
  <si>
    <t>Monthly parking expense</t>
  </si>
  <si>
    <t>Monthly renter's insurance</t>
  </si>
  <si>
    <t>Miscellaneous monthly fees</t>
  </si>
  <si>
    <t>Understanding Your Rent</t>
  </si>
  <si>
    <t>Period-1</t>
  </si>
  <si>
    <t>Daily rent</t>
  </si>
  <si>
    <t>Weekly rent</t>
  </si>
  <si>
    <t>Annual rent</t>
  </si>
  <si>
    <t>Parking expense</t>
  </si>
  <si>
    <t>Renter's insurance</t>
  </si>
  <si>
    <t>Miscellaneous fees</t>
  </si>
  <si>
    <t>Total Rent</t>
  </si>
  <si>
    <t>Table B:  Your Income Analysis</t>
  </si>
  <si>
    <t>* For State or Fed Tax Rate Refer to Sources below</t>
  </si>
  <si>
    <t>Table A:  Fill in Yellow Boxes!</t>
  </si>
  <si>
    <t>Table A: Enter Your Monthly Expenses</t>
  </si>
  <si>
    <t>(1) Amount</t>
  </si>
  <si>
    <t>(2) Fixed vs. Variable</t>
  </si>
  <si>
    <t>(3) Intermittent
vs. Recurring</t>
  </si>
  <si>
    <t>(4) Discretionary
vs. Essential</t>
  </si>
  <si>
    <t>Table B - Net Worth Summary</t>
  </si>
  <si>
    <t>Table C - Net Worth Tracker</t>
  </si>
  <si>
    <t>Table B</t>
  </si>
  <si>
    <t>Table B - Budget Comparison</t>
  </si>
  <si>
    <t>Table A - Actual Monthly Expenses</t>
  </si>
  <si>
    <t>Table A</t>
  </si>
  <si>
    <t>Table D</t>
  </si>
  <si>
    <t>Table C</t>
  </si>
  <si>
    <t>Payment No.</t>
  </si>
  <si>
    <t>Refinanced number of PMI pmts</t>
  </si>
  <si>
    <t>Table A: Rent Expense</t>
  </si>
  <si>
    <t>Table B: Understanding Your Rent</t>
  </si>
  <si>
    <t>Glossary &gt;&gt;</t>
  </si>
  <si>
    <t>Front Cover</t>
  </si>
  <si>
    <t xml:space="preserve">#                </t>
  </si>
  <si>
    <t>Subject</t>
  </si>
  <si>
    <t>Notes</t>
  </si>
  <si>
    <t>Page</t>
  </si>
  <si>
    <t>Sheet</t>
  </si>
  <si>
    <t>Restart Toolkit</t>
  </si>
  <si>
    <t>An easy step-by-step guide to further breaking down your personal finances!</t>
  </si>
  <si>
    <t>The Tool kit that will finally help you achieve your financial goals!</t>
  </si>
  <si>
    <t>Your Inputs - Bi-Weekly Income</t>
  </si>
  <si>
    <t>Opposite of depreciation. An increase in the value of an asset over time. This increase can occur due to increased demand, weakening supply or changes in inflation and interest rates. Ex) My house is an appreciating asset.</t>
  </si>
  <si>
    <t>As a % of Income</t>
  </si>
  <si>
    <t>Loan term (30 or 15yrs)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</si>
</sst>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6" formatCode="&quot;$&quot;#,##0_);[Red]\(&quot;$&quot;#,##0\)"/>
    <numFmt numFmtId="7" formatCode="&quot;$&quot;#,##0.00_);\(&quot;$&quot;#,##0.00\)"/>
    <numFmt numFmtId="43" formatCode="_(* #,##0.00_);_(* \(#,##0.00\);_(* &quot;-&quot;??_);_(@_)"/>
    <numFmt numFmtId="164" formatCode="_(* #,##0_);_(* \(#,##0\);_(* &quot;-&quot;_);@_)"/>
    <numFmt numFmtId="165" formatCode="_([$$-409]* #,##0_);_([$$-409]* \(#,##0\);_([$$-409]* &quot;-&quot;??_);_(@_)"/>
    <numFmt numFmtId="166" formatCode="0.0%"/>
    <numFmt numFmtId="167" formatCode="_(* #,##0.0_);_(* \(#,##0.0\);_(* &quot;-&quot;??_);_(@_)"/>
    <numFmt numFmtId="168" formatCode="_(&quot;$&quot;* #,##0_);_(&quot;$&quot;* \(#,##0\);_(&quot;$&quot;* &quot;-&quot;??_);_(@_)"/>
    <numFmt numFmtId="169" formatCode="_(* #,##0_);_(* \(#,##0\);_(* &quot;-&quot;??_);_(@_)"/>
    <numFmt numFmtId="170" formatCode="#,##0.000"/>
    <numFmt numFmtId="171" formatCode="&quot;$&quot;#,##0.00"/>
    <numFmt numFmtId="172" formatCode="mmmm\ d\,\ yyyy"/>
  </numFmts>
  <fonts count="58">
    <font>
      <sz val="9"/>
      <color theme="1"/>
      <name val="Arial"/>
    </font>
    <font>
      <b/>
      <sz val="28"/>
      <color rgb="FF002060"/>
      <name val="PT Serif"/>
      <charset val="204"/>
    </font>
    <font>
      <sz val="32"/>
      <color theme="1"/>
      <name val="Arial"/>
      <family val="2"/>
    </font>
    <font>
      <sz val="10"/>
      <color theme="1"/>
      <name val="Arial"/>
      <family val="2"/>
    </font>
    <font>
      <b/>
      <sz val="12"/>
      <color rgb="FF002060"/>
      <name val="PT Serif"/>
      <charset val="204"/>
    </font>
    <font>
      <sz val="9"/>
      <color theme="1"/>
      <name val="PT Serif"/>
      <charset val="204"/>
    </font>
    <font>
      <b/>
      <u/>
      <sz val="20"/>
      <color rgb="FF002060"/>
      <name val="PT Serif"/>
      <charset val="204"/>
    </font>
    <font>
      <b/>
      <sz val="9"/>
      <color rgb="FF002060"/>
      <name val="PT Serif"/>
      <charset val="204"/>
    </font>
    <font>
      <sz val="9"/>
      <color rgb="FF002060"/>
      <name val="PT Serif"/>
      <charset val="204"/>
    </font>
    <font>
      <u/>
      <sz val="9"/>
      <color rgb="FF002060"/>
      <name val="Arial"/>
      <family val="2"/>
    </font>
    <font>
      <b/>
      <sz val="9"/>
      <color rgb="FFFFFFFF"/>
      <name val="PT Serif"/>
      <charset val="204"/>
    </font>
    <font>
      <b/>
      <sz val="9"/>
      <color theme="1"/>
      <name val="PT Serif"/>
      <charset val="204"/>
    </font>
    <font>
      <b/>
      <sz val="9"/>
      <color rgb="FFFF0000"/>
      <name val="Arial"/>
      <family val="2"/>
    </font>
    <font>
      <b/>
      <sz val="9"/>
      <color theme="1"/>
      <name val="Arial"/>
      <family val="2"/>
    </font>
    <font>
      <b/>
      <sz val="9"/>
      <color rgb="FF002060"/>
      <name val="Arial"/>
      <family val="2"/>
    </font>
    <font>
      <sz val="32"/>
      <color rgb="FF821A1A"/>
      <name val="Arial"/>
      <family val="2"/>
    </font>
    <font>
      <b/>
      <sz val="28"/>
      <color rgb="FF003BB0"/>
      <name val="PT Serif"/>
      <charset val="204"/>
    </font>
    <font>
      <b/>
      <u/>
      <sz val="18"/>
      <color rgb="FF002060"/>
      <name val="PT Serif"/>
      <charset val="204"/>
    </font>
    <font>
      <b/>
      <sz val="9"/>
      <color rgb="FFFF0000"/>
      <name val="PT Serif"/>
      <charset val="204"/>
    </font>
    <font>
      <b/>
      <sz val="10"/>
      <color rgb="FF002060"/>
      <name val="PT Serif"/>
      <charset val="204"/>
    </font>
    <font>
      <sz val="9"/>
      <name val="Arial"/>
      <family val="2"/>
    </font>
    <font>
      <sz val="9"/>
      <color rgb="FFFF0000"/>
      <name val="PT Serif"/>
      <charset val="204"/>
    </font>
    <font>
      <sz val="32"/>
      <color rgb="FF821A1A"/>
      <name val="PT Serif"/>
      <charset val="204"/>
    </font>
    <font>
      <b/>
      <sz val="11"/>
      <color rgb="FF002060"/>
      <name val="PT Serif"/>
      <charset val="204"/>
    </font>
    <font>
      <b/>
      <sz val="9"/>
      <color rgb="FF000000"/>
      <name val="PT Serif"/>
      <charset val="204"/>
    </font>
    <font>
      <b/>
      <sz val="11"/>
      <color rgb="FF821A1A"/>
      <name val="PT Serif"/>
      <charset val="204"/>
    </font>
    <font>
      <sz val="8"/>
      <color rgb="FF002060"/>
      <name val="PT Serif"/>
      <charset val="204"/>
    </font>
    <font>
      <sz val="9"/>
      <color rgb="FFFF0000"/>
      <name val="Arial"/>
      <family val="2"/>
    </font>
    <font>
      <u/>
      <sz val="9"/>
      <color theme="10"/>
      <name val="Arial"/>
      <family val="2"/>
    </font>
    <font>
      <sz val="10"/>
      <color theme="1"/>
      <name val="PT Serif"/>
      <charset val="204"/>
    </font>
    <font>
      <b/>
      <sz val="10"/>
      <color theme="1"/>
      <name val="PT Serif"/>
      <charset val="204"/>
    </font>
    <font>
      <sz val="9"/>
      <color rgb="FF000000"/>
      <name val="PT Serif"/>
      <charset val="204"/>
    </font>
    <font>
      <b/>
      <u/>
      <sz val="9"/>
      <color theme="1"/>
      <name val="PT Serif"/>
      <charset val="204"/>
    </font>
    <font>
      <b/>
      <i/>
      <sz val="9"/>
      <color theme="1"/>
      <name val="PT Serif"/>
      <charset val="204"/>
    </font>
    <font>
      <i/>
      <sz val="9"/>
      <color theme="1"/>
      <name val="PT Serif"/>
      <charset val="204"/>
    </font>
    <font>
      <u/>
      <sz val="9"/>
      <color rgb="FFA1CBEC"/>
      <name val="Arial"/>
      <family val="2"/>
    </font>
    <font>
      <b/>
      <sz val="9"/>
      <color rgb="FF000000"/>
      <name val="PT Serif"/>
      <charset val="204"/>
    </font>
    <font>
      <b/>
      <sz val="10"/>
      <color rgb="FF000000"/>
      <name val="PT Serif"/>
      <charset val="204"/>
    </font>
    <font>
      <b/>
      <sz val="11"/>
      <color rgb="FF000000"/>
      <name val="PT Serif"/>
      <charset val="204"/>
    </font>
    <font>
      <b/>
      <u/>
      <sz val="9"/>
      <color rgb="FF000000"/>
      <name val="PT Serif"/>
      <charset val="204"/>
    </font>
    <font>
      <b/>
      <u/>
      <sz val="18"/>
      <color rgb="FF002060"/>
      <name val="PT Serif"/>
      <charset val="204"/>
    </font>
    <font>
      <b/>
      <u/>
      <sz val="18"/>
      <color rgb="FF002060"/>
      <name val="Arial"/>
      <family val="2"/>
    </font>
    <font>
      <b/>
      <sz val="11"/>
      <color theme="3"/>
      <name val="Arial"/>
      <family val="2"/>
      <scheme val="minor"/>
    </font>
    <font>
      <sz val="32"/>
      <color theme="3"/>
      <name val="Arial"/>
      <family val="2"/>
      <scheme val="minor"/>
    </font>
    <font>
      <sz val="9"/>
      <color theme="1"/>
      <name val="Arial"/>
      <family val="2"/>
      <scheme val="minor"/>
    </font>
    <font>
      <b/>
      <sz val="9"/>
      <color theme="3"/>
      <name val="Arial"/>
      <family val="2"/>
      <scheme val="minor"/>
    </font>
    <font>
      <b/>
      <u/>
      <sz val="9"/>
      <color theme="2"/>
      <name val="Arial"/>
      <family val="2"/>
    </font>
    <font>
      <b/>
      <sz val="18"/>
      <color rgb="FF002060"/>
      <name val="PT Serif"/>
      <charset val="204"/>
    </font>
    <font>
      <sz val="9"/>
      <color rgb="FF002060"/>
      <name val="Arial"/>
      <family val="2"/>
    </font>
    <font>
      <b/>
      <sz val="11"/>
      <color theme="4"/>
      <name val="Arial"/>
      <family val="2"/>
      <scheme val="minor"/>
    </font>
    <font>
      <b/>
      <sz val="9"/>
      <color theme="4"/>
      <name val="Arial"/>
      <family val="2"/>
      <scheme val="minor"/>
    </font>
    <font>
      <b/>
      <sz val="9"/>
      <color rgb="FF002060"/>
      <name val="Arial"/>
      <family val="2"/>
      <scheme val="minor"/>
    </font>
    <font>
      <sz val="9"/>
      <color rgb="FF002060"/>
      <name val="Arial"/>
      <family val="2"/>
      <scheme val="minor"/>
    </font>
    <font>
      <b/>
      <sz val="9"/>
      <color theme="2"/>
      <name val="Arial"/>
      <family val="2"/>
      <scheme val="minor"/>
    </font>
    <font>
      <sz val="9"/>
      <color theme="1"/>
      <name val="Arial"/>
      <family val="2"/>
    </font>
    <font>
      <b/>
      <sz val="9"/>
      <color theme="1"/>
      <name val="PT Serif"/>
    </font>
    <font>
      <sz val="9"/>
      <color theme="1"/>
      <name val="PT Serif"/>
    </font>
    <font>
      <sz val="9"/>
      <color theme="1"/>
      <name val="Arial"/>
      <family val="2"/>
    </font>
  </fonts>
  <fills count="17">
    <fill>
      <patternFill patternType="none"/>
    </fill>
    <fill>
      <patternFill patternType="gray125"/>
    </fill>
    <fill>
      <patternFill patternType="solid">
        <fgColor rgb="FF002060"/>
        <bgColor rgb="FF002060"/>
      </patternFill>
    </fill>
    <fill>
      <patternFill patternType="solid">
        <fgColor rgb="FFFFFF00"/>
        <bgColor rgb="FFFFFF00"/>
      </patternFill>
    </fill>
    <fill>
      <patternFill patternType="solid">
        <fgColor rgb="FFD1E3F7"/>
        <bgColor rgb="FFD1E3F7"/>
      </patternFill>
    </fill>
    <fill>
      <patternFill patternType="solid">
        <fgColor rgb="FFE8E6DF"/>
        <bgColor rgb="FFE8E6DF"/>
      </patternFill>
    </fill>
    <fill>
      <patternFill patternType="solid">
        <fgColor rgb="FFE7E5DE"/>
        <bgColor rgb="FFE7E5DE"/>
      </patternFill>
    </fill>
    <fill>
      <patternFill patternType="solid">
        <fgColor rgb="FFDB4D4D"/>
        <bgColor rgb="FFDB4D4D"/>
      </patternFill>
    </fill>
    <fill>
      <patternFill patternType="solid">
        <fgColor theme="0"/>
        <bgColor indexed="64"/>
      </patternFill>
    </fill>
    <fill>
      <patternFill patternType="solid">
        <fgColor rgb="FF002060"/>
        <bgColor indexed="64"/>
      </patternFill>
    </fill>
    <fill>
      <patternFill patternType="lightDown"/>
    </fill>
    <fill>
      <patternFill patternType="solid">
        <fgColor rgb="FF00B050"/>
        <bgColor rgb="FF6AA84F"/>
      </patternFill>
    </fill>
    <fill>
      <patternFill patternType="lightDown">
        <fgColor auto="1"/>
        <bgColor rgb="FFD1E3F7"/>
      </patternFill>
    </fill>
    <fill>
      <patternFill patternType="solid">
        <fgColor rgb="FFBAFDC0"/>
        <bgColor indexed="64"/>
      </patternFill>
    </fill>
    <fill>
      <patternFill patternType="solid">
        <fgColor rgb="FFA1FFF7"/>
        <bgColor indexed="64"/>
      </patternFill>
    </fill>
    <fill>
      <patternFill patternType="solid">
        <fgColor rgb="FFFFCCFF"/>
        <bgColor indexed="64"/>
      </patternFill>
    </fill>
    <fill>
      <patternFill patternType="solid">
        <fgColor theme="7" tint="0.79998168889431442"/>
        <bgColor indexed="64"/>
      </patternFill>
    </fill>
  </fills>
  <borders count="89">
    <border>
      <left/>
      <right/>
      <top/>
      <bottom/>
      <diagonal/>
    </border>
    <border>
      <left/>
      <right/>
      <top/>
      <bottom/>
      <diagonal/>
    </border>
    <border>
      <left/>
      <right/>
      <top/>
      <bottom style="medium">
        <color rgb="FF002060"/>
      </bottom>
      <diagonal/>
    </border>
    <border>
      <left/>
      <right/>
      <top style="thin">
        <color rgb="FF002060"/>
      </top>
      <bottom style="thin">
        <color rgb="FF002060"/>
      </bottom>
      <diagonal/>
    </border>
    <border>
      <left/>
      <right/>
      <top style="thin">
        <color rgb="FF002060"/>
      </top>
      <bottom style="thin">
        <color rgb="FF002060"/>
      </bottom>
      <diagonal/>
    </border>
    <border>
      <left style="medium">
        <color rgb="FF002060"/>
      </left>
      <right style="medium">
        <color rgb="FF002060"/>
      </right>
      <top style="medium">
        <color rgb="FF002060"/>
      </top>
      <bottom style="medium">
        <color rgb="FF00206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style="thin">
        <color rgb="FF002060"/>
      </top>
      <bottom style="medium">
        <color rgb="FF002060"/>
      </bottom>
      <diagonal/>
    </border>
    <border>
      <left/>
      <right/>
      <top style="medium">
        <color rgb="FF002060"/>
      </top>
      <bottom style="medium">
        <color rgb="FF002060"/>
      </bottom>
      <diagonal/>
    </border>
    <border>
      <left/>
      <right/>
      <top/>
      <bottom style="medium">
        <color rgb="FF002060"/>
      </bottom>
      <diagonal/>
    </border>
    <border>
      <left/>
      <right/>
      <top/>
      <bottom style="thin">
        <color rgb="FF002060"/>
      </bottom>
      <diagonal/>
    </border>
    <border>
      <left/>
      <right/>
      <top/>
      <bottom style="thin">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style="medium">
        <color rgb="FF002060"/>
      </right>
      <top/>
      <bottom style="medium">
        <color rgb="FF002060"/>
      </bottom>
      <diagonal/>
    </border>
    <border>
      <left style="dotted">
        <color rgb="FF002060"/>
      </left>
      <right style="dotted">
        <color rgb="FF002060"/>
      </right>
      <top style="dotted">
        <color rgb="FF002060"/>
      </top>
      <bottom style="medium">
        <color rgb="FF002060"/>
      </bottom>
      <diagonal/>
    </border>
    <border>
      <left style="dotted">
        <color rgb="FF002060"/>
      </left>
      <right style="dotted">
        <color rgb="FF002060"/>
      </right>
      <top/>
      <bottom/>
      <diagonal/>
    </border>
    <border>
      <left style="dotted">
        <color rgb="FF002060"/>
      </left>
      <right style="dotted">
        <color rgb="FF002060"/>
      </right>
      <top/>
      <bottom style="thin">
        <color rgb="FF002060"/>
      </bottom>
      <diagonal/>
    </border>
    <border>
      <left style="dotted">
        <color rgb="FF002060"/>
      </left>
      <right style="dotted">
        <color rgb="FF002060"/>
      </right>
      <top/>
      <bottom style="dotted">
        <color rgb="FF002060"/>
      </bottom>
      <diagonal/>
    </border>
    <border>
      <left style="dotted">
        <color rgb="FF002060"/>
      </left>
      <right style="dotted">
        <color rgb="FF002060"/>
      </right>
      <top style="thin">
        <color rgb="FF002060"/>
      </top>
      <bottom style="dotted">
        <color rgb="FF002060"/>
      </bottom>
      <diagonal/>
    </border>
    <border>
      <left style="dotted">
        <color rgb="FF002060"/>
      </left>
      <right style="dotted">
        <color rgb="FF002060"/>
      </right>
      <top style="thin">
        <color rgb="FF002060"/>
      </top>
      <bottom/>
      <diagonal/>
    </border>
    <border>
      <left/>
      <right/>
      <top style="dotted">
        <color rgb="FF002060"/>
      </top>
      <bottom/>
      <diagonal/>
    </border>
    <border>
      <left style="medium">
        <color rgb="FF002060"/>
      </left>
      <right style="medium">
        <color rgb="FF002060"/>
      </right>
      <top style="medium">
        <color rgb="FF002060"/>
      </top>
      <bottom/>
      <diagonal/>
    </border>
    <border>
      <left style="medium">
        <color rgb="FF002060"/>
      </left>
      <right/>
      <top style="thin">
        <color rgb="FF002060"/>
      </top>
      <bottom style="thin">
        <color rgb="FF002060"/>
      </bottom>
      <diagonal/>
    </border>
    <border>
      <left style="medium">
        <color rgb="FF002060"/>
      </left>
      <right/>
      <top style="thin">
        <color rgb="FF002060"/>
      </top>
      <bottom style="thin">
        <color rgb="FF002060"/>
      </bottom>
      <diagonal/>
    </border>
    <border>
      <left style="medium">
        <color rgb="FF002060"/>
      </left>
      <right style="medium">
        <color rgb="FF002060"/>
      </right>
      <top style="thin">
        <color rgb="FF002060"/>
      </top>
      <bottom style="thin">
        <color rgb="FF002060"/>
      </bottom>
      <diagonal/>
    </border>
    <border>
      <left style="medium">
        <color rgb="FF002060"/>
      </left>
      <right/>
      <top style="thin">
        <color rgb="FF002060"/>
      </top>
      <bottom style="medium">
        <color rgb="FF002060"/>
      </bottom>
      <diagonal/>
    </border>
    <border>
      <left style="medium">
        <color rgb="FF002060"/>
      </left>
      <right/>
      <top style="thin">
        <color rgb="FF002060"/>
      </top>
      <bottom style="medium">
        <color rgb="FF002060"/>
      </bottom>
      <diagonal/>
    </border>
    <border>
      <left style="medium">
        <color rgb="FF002060"/>
      </left>
      <right style="medium">
        <color rgb="FF002060"/>
      </right>
      <top style="thin">
        <color rgb="FF002060"/>
      </top>
      <bottom style="medium">
        <color rgb="FF002060"/>
      </bottom>
      <diagonal/>
    </border>
    <border>
      <left style="medium">
        <color rgb="FF002060"/>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top style="thin">
        <color rgb="FF002060"/>
      </top>
      <bottom/>
      <diagonal/>
    </border>
    <border>
      <left/>
      <right/>
      <top style="medium">
        <color rgb="FF002060"/>
      </top>
      <bottom/>
      <diagonal/>
    </border>
    <border>
      <left/>
      <right style="medium">
        <color rgb="FF002060"/>
      </right>
      <top/>
      <bottom style="medium">
        <color rgb="FF00206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style="medium">
        <color rgb="FF002060"/>
      </left>
      <right/>
      <top/>
      <bottom style="thin">
        <color rgb="FF002060"/>
      </bottom>
      <diagonal/>
    </border>
    <border>
      <left/>
      <right style="medium">
        <color rgb="FF002060"/>
      </right>
      <top/>
      <bottom style="thin">
        <color rgb="FF002060"/>
      </bottom>
      <diagonal/>
    </border>
    <border>
      <left style="medium">
        <color rgb="FF002060"/>
      </left>
      <right/>
      <top style="thin">
        <color theme="4"/>
      </top>
      <bottom/>
      <diagonal/>
    </border>
    <border>
      <left/>
      <right/>
      <top style="thin">
        <color theme="4"/>
      </top>
      <bottom/>
      <diagonal/>
    </border>
    <border>
      <left/>
      <right style="medium">
        <color rgb="FF002060"/>
      </right>
      <top style="thin">
        <color theme="4"/>
      </top>
      <bottom/>
      <diagonal/>
    </border>
    <border>
      <left/>
      <right style="medium">
        <color rgb="FF002060"/>
      </right>
      <top style="thin">
        <color rgb="FF002060"/>
      </top>
      <bottom style="medium">
        <color rgb="FF00206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3"/>
      </left>
      <right style="medium">
        <color rgb="FF002060"/>
      </right>
      <top style="medium">
        <color theme="3"/>
      </top>
      <bottom style="medium">
        <color theme="3"/>
      </bottom>
      <diagonal/>
    </border>
    <border>
      <left style="medium">
        <color rgb="FF002060"/>
      </left>
      <right style="medium">
        <color theme="3"/>
      </right>
      <top style="medium">
        <color theme="3"/>
      </top>
      <bottom style="medium">
        <color theme="3"/>
      </bottom>
      <diagonal/>
    </border>
    <border>
      <left/>
      <right/>
      <top/>
      <bottom style="medium">
        <color theme="4"/>
      </bottom>
      <diagonal/>
    </border>
    <border>
      <left/>
      <right/>
      <top style="thin">
        <color theme="4"/>
      </top>
      <bottom style="thin">
        <color theme="4"/>
      </bottom>
      <diagonal/>
    </border>
    <border>
      <left/>
      <right/>
      <top/>
      <bottom style="thin">
        <color indexed="64"/>
      </bottom>
      <diagonal/>
    </border>
    <border>
      <left style="dotted">
        <color rgb="FF002060"/>
      </left>
      <right style="dotted">
        <color rgb="FF002060"/>
      </right>
      <top/>
      <bottom style="thin">
        <color indexed="64"/>
      </bottom>
      <diagonal/>
    </border>
  </borders>
  <cellStyleXfs count="8">
    <xf numFmtId="164" fontId="0" fillId="0" borderId="0"/>
    <xf numFmtId="164" fontId="28" fillId="0" borderId="0" applyNumberFormat="0" applyFill="0" applyBorder="0" applyAlignment="0" applyProtection="0"/>
    <xf numFmtId="0" fontId="42" fillId="0" borderId="14" applyAlignment="0" applyProtection="0"/>
    <xf numFmtId="164" fontId="45" fillId="0" borderId="14" applyNumberFormat="0" applyFill="0" applyBorder="0" applyAlignment="0" applyProtection="0"/>
    <xf numFmtId="0" fontId="49" fillId="0" borderId="14" applyAlignment="0" applyProtection="0"/>
    <xf numFmtId="0" fontId="50" fillId="0" borderId="14" applyFill="0" applyProtection="0">
      <alignment wrapText="1"/>
    </xf>
    <xf numFmtId="0" fontId="50" fillId="0" borderId="85" applyFill="0" applyProtection="0">
      <alignment horizontal="left" wrapText="1"/>
    </xf>
    <xf numFmtId="43" fontId="57" fillId="0" borderId="0" applyFont="0" applyFill="0" applyBorder="0" applyAlignment="0" applyProtection="0"/>
  </cellStyleXfs>
  <cellXfs count="446">
    <xf numFmtId="164" fontId="0" fillId="0" borderId="0" xfId="0" applyNumberFormat="1" applyFont="1" applyAlignment="1"/>
    <xf numFmtId="164" fontId="0" fillId="2" borderId="1" xfId="0" applyNumberFormat="1" applyFont="1" applyFill="1" applyBorder="1"/>
    <xf numFmtId="0" fontId="1" fillId="0" borderId="0" xfId="0" applyNumberFormat="1" applyFont="1" applyAlignment="1">
      <alignment horizontal="left" vertical="top"/>
    </xf>
    <xf numFmtId="164" fontId="2" fillId="0" borderId="0" xfId="0" applyNumberFormat="1" applyFont="1"/>
    <xf numFmtId="14" fontId="3" fillId="0" borderId="0" xfId="0" applyNumberFormat="1" applyFont="1" applyAlignment="1">
      <alignment horizontal="left"/>
    </xf>
    <xf numFmtId="164" fontId="3" fillId="0" borderId="0" xfId="0" applyNumberFormat="1" applyFont="1" applyAlignment="1">
      <alignment horizontal="right"/>
    </xf>
    <xf numFmtId="0" fontId="4" fillId="0" borderId="0" xfId="0" applyNumberFormat="1" applyFont="1"/>
    <xf numFmtId="164" fontId="5" fillId="0" borderId="0" xfId="0" applyNumberFormat="1" applyFont="1"/>
    <xf numFmtId="0" fontId="6" fillId="0" borderId="0" xfId="0" applyNumberFormat="1" applyFont="1" applyAlignment="1">
      <alignment horizontal="left" vertical="top"/>
    </xf>
    <xf numFmtId="164" fontId="5" fillId="2" borderId="1" xfId="0" applyNumberFormat="1" applyFont="1" applyFill="1" applyBorder="1"/>
    <xf numFmtId="0" fontId="7" fillId="0" borderId="0" xfId="0" applyNumberFormat="1" applyFont="1" applyAlignment="1">
      <alignment wrapText="1"/>
    </xf>
    <xf numFmtId="164" fontId="8" fillId="0" borderId="0" xfId="0" applyNumberFormat="1" applyFont="1"/>
    <xf numFmtId="164" fontId="11" fillId="0" borderId="0" xfId="0" applyNumberFormat="1" applyFont="1"/>
    <xf numFmtId="164" fontId="12" fillId="0" borderId="0" xfId="0" applyNumberFormat="1" applyFont="1"/>
    <xf numFmtId="164" fontId="13" fillId="0" borderId="0" xfId="0" applyNumberFormat="1" applyFont="1"/>
    <xf numFmtId="164" fontId="14" fillId="0" borderId="2" xfId="0" applyNumberFormat="1" applyFont="1" applyBorder="1" applyAlignment="1">
      <alignment horizontal="right"/>
    </xf>
    <xf numFmtId="164" fontId="14" fillId="0" borderId="2" xfId="0" applyNumberFormat="1" applyFont="1" applyBorder="1"/>
    <xf numFmtId="164" fontId="14" fillId="0" borderId="0" xfId="0" applyNumberFormat="1" applyFont="1"/>
    <xf numFmtId="164" fontId="0" fillId="0" borderId="0" xfId="0" applyNumberFormat="1" applyFont="1"/>
    <xf numFmtId="164" fontId="14" fillId="0" borderId="3" xfId="0" applyNumberFormat="1" applyFont="1" applyBorder="1"/>
    <xf numFmtId="49" fontId="0" fillId="0" borderId="3" xfId="0" applyNumberFormat="1" applyFont="1" applyBorder="1" applyAlignment="1">
      <alignment horizontal="left" wrapText="1"/>
    </xf>
    <xf numFmtId="49" fontId="0" fillId="0" borderId="0" xfId="0" applyNumberFormat="1" applyFont="1" applyAlignment="1">
      <alignment horizontal="left" wrapText="1"/>
    </xf>
    <xf numFmtId="164" fontId="14" fillId="2" borderId="1" xfId="0" applyNumberFormat="1" applyFont="1" applyFill="1" applyBorder="1"/>
    <xf numFmtId="0" fontId="15" fillId="0" borderId="0" xfId="0" applyNumberFormat="1" applyFont="1"/>
    <xf numFmtId="164" fontId="16" fillId="0" borderId="0" xfId="0" applyNumberFormat="1" applyFont="1"/>
    <xf numFmtId="164" fontId="18" fillId="0" borderId="0" xfId="0" applyNumberFormat="1" applyFont="1"/>
    <xf numFmtId="164" fontId="5" fillId="0" borderId="6" xfId="0" applyNumberFormat="1" applyFont="1" applyBorder="1"/>
    <xf numFmtId="165" fontId="5" fillId="3" borderId="7" xfId="0" applyNumberFormat="1" applyFont="1" applyFill="1" applyBorder="1"/>
    <xf numFmtId="164" fontId="5" fillId="0" borderId="8" xfId="0" applyNumberFormat="1" applyFont="1" applyBorder="1"/>
    <xf numFmtId="9" fontId="5" fillId="3" borderId="9" xfId="0" applyNumberFormat="1" applyFont="1" applyFill="1" applyBorder="1"/>
    <xf numFmtId="165" fontId="5" fillId="3" borderId="9" xfId="0" applyNumberFormat="1" applyFont="1" applyFill="1" applyBorder="1"/>
    <xf numFmtId="164" fontId="5" fillId="0" borderId="10" xfId="0" applyNumberFormat="1" applyFont="1" applyBorder="1"/>
    <xf numFmtId="0" fontId="19" fillId="4" borderId="5" xfId="0" applyNumberFormat="1" applyFont="1" applyFill="1" applyBorder="1"/>
    <xf numFmtId="0" fontId="19" fillId="0" borderId="0" xfId="0" applyNumberFormat="1" applyFont="1"/>
    <xf numFmtId="0" fontId="7" fillId="0" borderId="2" xfId="0" applyNumberFormat="1" applyFont="1" applyBorder="1" applyAlignment="1">
      <alignment wrapText="1"/>
    </xf>
    <xf numFmtId="0" fontId="7" fillId="0" borderId="2" xfId="0" applyNumberFormat="1" applyFont="1" applyBorder="1" applyAlignment="1">
      <alignment horizontal="right" wrapText="1"/>
    </xf>
    <xf numFmtId="164" fontId="5" fillId="0" borderId="0" xfId="0" applyNumberFormat="1" applyFont="1" applyAlignment="1">
      <alignment horizontal="left"/>
    </xf>
    <xf numFmtId="165" fontId="5" fillId="0" borderId="0" xfId="0" applyNumberFormat="1" applyFont="1" applyAlignment="1">
      <alignment horizontal="right" wrapText="1"/>
    </xf>
    <xf numFmtId="164" fontId="21" fillId="0" borderId="0" xfId="0" applyNumberFormat="1" applyFont="1"/>
    <xf numFmtId="164" fontId="5" fillId="0" borderId="15" xfId="0" applyNumberFormat="1" applyFont="1" applyBorder="1" applyAlignment="1">
      <alignment horizontal="left"/>
    </xf>
    <xf numFmtId="165" fontId="5" fillId="0" borderId="0" xfId="0" applyNumberFormat="1" applyFont="1"/>
    <xf numFmtId="0" fontId="18" fillId="0" borderId="0" xfId="0" applyNumberFormat="1" applyFont="1"/>
    <xf numFmtId="164" fontId="11" fillId="4" borderId="17" xfId="0" applyNumberFormat="1" applyFont="1" applyFill="1" applyBorder="1"/>
    <xf numFmtId="165" fontId="11" fillId="4" borderId="17" xfId="0" applyNumberFormat="1" applyFont="1" applyFill="1" applyBorder="1"/>
    <xf numFmtId="164" fontId="7" fillId="0" borderId="0" xfId="0" applyNumberFormat="1" applyFont="1"/>
    <xf numFmtId="0" fontId="7" fillId="0" borderId="2" xfId="0" applyNumberFormat="1" applyFont="1" applyBorder="1"/>
    <xf numFmtId="0" fontId="7" fillId="5" borderId="19" xfId="0" applyNumberFormat="1" applyFont="1" applyFill="1" applyBorder="1" applyAlignment="1">
      <alignment horizontal="right" wrapText="1"/>
    </xf>
    <xf numFmtId="166" fontId="8" fillId="5" borderId="1" xfId="0" applyNumberFormat="1" applyFont="1" applyFill="1" applyBorder="1"/>
    <xf numFmtId="164" fontId="5" fillId="0" borderId="0" xfId="0" applyNumberFormat="1" applyFont="1" applyAlignment="1">
      <alignment horizontal="center"/>
    </xf>
    <xf numFmtId="164" fontId="5" fillId="0" borderId="20" xfId="0" applyNumberFormat="1" applyFont="1" applyBorder="1" applyAlignment="1">
      <alignment horizontal="left"/>
    </xf>
    <xf numFmtId="165" fontId="5" fillId="0" borderId="20" xfId="0" applyNumberFormat="1" applyFont="1" applyBorder="1"/>
    <xf numFmtId="166" fontId="8" fillId="5" borderId="21" xfId="0" applyNumberFormat="1" applyFont="1" applyFill="1" applyBorder="1"/>
    <xf numFmtId="165" fontId="11" fillId="0" borderId="0" xfId="0" applyNumberFormat="1" applyFont="1"/>
    <xf numFmtId="166" fontId="7" fillId="5" borderId="1" xfId="0" applyNumberFormat="1" applyFont="1" applyFill="1" applyBorder="1"/>
    <xf numFmtId="165" fontId="5" fillId="0" borderId="0" xfId="0" applyNumberFormat="1" applyFont="1" applyAlignment="1">
      <alignment horizontal="left"/>
    </xf>
    <xf numFmtId="166" fontId="7" fillId="5" borderId="21" xfId="0" applyNumberFormat="1" applyFont="1" applyFill="1" applyBorder="1"/>
    <xf numFmtId="166" fontId="11" fillId="4" borderId="17" xfId="0" applyNumberFormat="1" applyFont="1" applyFill="1" applyBorder="1"/>
    <xf numFmtId="0" fontId="7" fillId="6" borderId="19" xfId="0" applyNumberFormat="1" applyFont="1" applyFill="1" applyBorder="1" applyAlignment="1">
      <alignment horizontal="right" wrapText="1"/>
    </xf>
    <xf numFmtId="166" fontId="8" fillId="6" borderId="1" xfId="0" applyNumberFormat="1" applyFont="1" applyFill="1" applyBorder="1"/>
    <xf numFmtId="166" fontId="8" fillId="6" borderId="21" xfId="0" applyNumberFormat="1" applyFont="1" applyFill="1" applyBorder="1"/>
    <xf numFmtId="166" fontId="7" fillId="6" borderId="1" xfId="0" applyNumberFormat="1" applyFont="1" applyFill="1" applyBorder="1"/>
    <xf numFmtId="0" fontId="22" fillId="0" borderId="0" xfId="0" applyNumberFormat="1" applyFont="1"/>
    <xf numFmtId="164" fontId="16" fillId="0" borderId="0" xfId="0" applyNumberFormat="1" applyFont="1" applyAlignment="1">
      <alignment horizontal="center"/>
    </xf>
    <xf numFmtId="164" fontId="16" fillId="2" borderId="1" xfId="0" applyNumberFormat="1" applyFont="1" applyFill="1" applyBorder="1" applyAlignment="1">
      <alignment horizontal="center"/>
    </xf>
    <xf numFmtId="0" fontId="23" fillId="0" borderId="0" xfId="0" applyNumberFormat="1" applyFont="1"/>
    <xf numFmtId="164" fontId="11" fillId="0" borderId="0" xfId="0" applyNumberFormat="1" applyFont="1" applyAlignment="1">
      <alignment horizontal="left"/>
    </xf>
    <xf numFmtId="9" fontId="5" fillId="0" borderId="0" xfId="0" applyNumberFormat="1" applyFont="1"/>
    <xf numFmtId="164" fontId="5" fillId="3" borderId="25" xfId="0" applyNumberFormat="1" applyFont="1" applyFill="1" applyBorder="1"/>
    <xf numFmtId="166" fontId="5" fillId="3" borderId="1" xfId="0" applyNumberFormat="1" applyFont="1" applyFill="1" applyBorder="1"/>
    <xf numFmtId="166" fontId="5" fillId="3" borderId="26" xfId="0" applyNumberFormat="1" applyFont="1" applyFill="1" applyBorder="1"/>
    <xf numFmtId="164" fontId="5" fillId="7" borderId="27" xfId="0" applyNumberFormat="1" applyFont="1" applyFill="1" applyBorder="1"/>
    <xf numFmtId="166" fontId="5" fillId="7" borderId="19" xfId="0" applyNumberFormat="1" applyFont="1" applyFill="1" applyBorder="1"/>
    <xf numFmtId="166" fontId="5" fillId="7" borderId="28" xfId="0" applyNumberFormat="1" applyFont="1" applyFill="1" applyBorder="1" applyAlignment="1">
      <alignment horizontal="right"/>
    </xf>
    <xf numFmtId="0" fontId="7" fillId="4" borderId="19" xfId="0" applyNumberFormat="1" applyFont="1" applyFill="1" applyBorder="1" applyAlignment="1">
      <alignment horizontal="right" wrapText="1"/>
    </xf>
    <xf numFmtId="166" fontId="5" fillId="4" borderId="1" xfId="0" applyNumberFormat="1" applyFont="1" applyFill="1" applyBorder="1"/>
    <xf numFmtId="166" fontId="5" fillId="4" borderId="21" xfId="0" applyNumberFormat="1" applyFont="1" applyFill="1" applyBorder="1"/>
    <xf numFmtId="166" fontId="11" fillId="4" borderId="1" xfId="0" applyNumberFormat="1" applyFont="1" applyFill="1" applyBorder="1"/>
    <xf numFmtId="166" fontId="11" fillId="0" borderId="0" xfId="0" applyNumberFormat="1" applyFont="1"/>
    <xf numFmtId="164" fontId="5" fillId="4" borderId="1" xfId="0" applyNumberFormat="1" applyFont="1" applyFill="1" applyBorder="1"/>
    <xf numFmtId="166" fontId="5" fillId="0" borderId="0" xfId="0" applyNumberFormat="1" applyFont="1"/>
    <xf numFmtId="166" fontId="5" fillId="0" borderId="20" xfId="0" applyNumberFormat="1" applyFont="1" applyBorder="1"/>
    <xf numFmtId="164" fontId="5" fillId="0" borderId="20" xfId="0" applyNumberFormat="1" applyFont="1" applyBorder="1" applyAlignment="1">
      <alignment horizontal="center"/>
    </xf>
    <xf numFmtId="164" fontId="11" fillId="0" borderId="0" xfId="0" applyNumberFormat="1" applyFont="1" applyAlignment="1">
      <alignment horizontal="center"/>
    </xf>
    <xf numFmtId="9" fontId="11" fillId="4" borderId="1" xfId="0" applyNumberFormat="1" applyFont="1" applyFill="1" applyBorder="1"/>
    <xf numFmtId="164" fontId="11" fillId="0" borderId="20" xfId="0" applyNumberFormat="1" applyFont="1" applyBorder="1"/>
    <xf numFmtId="165" fontId="11" fillId="0" borderId="20" xfId="0" applyNumberFormat="1" applyFont="1" applyBorder="1"/>
    <xf numFmtId="166" fontId="7" fillId="5" borderId="31" xfId="0" applyNumberFormat="1" applyFont="1" applyFill="1" applyBorder="1"/>
    <xf numFmtId="9" fontId="11" fillId="4" borderId="21" xfId="0" applyNumberFormat="1" applyFont="1" applyFill="1" applyBorder="1"/>
    <xf numFmtId="166" fontId="11" fillId="0" borderId="20" xfId="0" applyNumberFormat="1" applyFont="1" applyBorder="1"/>
    <xf numFmtId="164" fontId="11" fillId="0" borderId="20" xfId="0" applyNumberFormat="1" applyFont="1" applyBorder="1" applyAlignment="1">
      <alignment horizontal="center"/>
    </xf>
    <xf numFmtId="164" fontId="5" fillId="5" borderId="30" xfId="0" applyNumberFormat="1" applyFont="1" applyFill="1" applyBorder="1"/>
    <xf numFmtId="166" fontId="7" fillId="5" borderId="32" xfId="0" applyNumberFormat="1" applyFont="1" applyFill="1" applyBorder="1"/>
    <xf numFmtId="0" fontId="7" fillId="0" borderId="2" xfId="0" applyNumberFormat="1" applyFont="1" applyBorder="1" applyAlignment="1">
      <alignment horizontal="center" wrapText="1"/>
    </xf>
    <xf numFmtId="0" fontId="7" fillId="5" borderId="29" xfId="0" applyNumberFormat="1" applyFont="1" applyFill="1" applyBorder="1" applyAlignment="1">
      <alignment horizontal="right" wrapText="1"/>
    </xf>
    <xf numFmtId="0" fontId="7" fillId="0" borderId="2" xfId="0" applyNumberFormat="1" applyFont="1" applyBorder="1" applyAlignment="1">
      <alignment horizontal="right"/>
    </xf>
    <xf numFmtId="0" fontId="7" fillId="5" borderId="29" xfId="0" applyNumberFormat="1" applyFont="1" applyFill="1" applyBorder="1" applyAlignment="1">
      <alignment horizontal="center" wrapText="1"/>
    </xf>
    <xf numFmtId="0" fontId="7" fillId="0" borderId="0" xfId="0" applyNumberFormat="1" applyFont="1" applyAlignment="1">
      <alignment horizontal="right" wrapText="1"/>
    </xf>
    <xf numFmtId="165" fontId="5" fillId="0" borderId="0" xfId="0" applyNumberFormat="1" applyFont="1" applyAlignment="1">
      <alignment horizontal="center" wrapText="1"/>
    </xf>
    <xf numFmtId="9" fontId="8" fillId="5" borderId="30" xfId="0" applyNumberFormat="1" applyFont="1" applyFill="1" applyBorder="1" applyAlignment="1">
      <alignment horizontal="right" wrapText="1"/>
    </xf>
    <xf numFmtId="165" fontId="8" fillId="0" borderId="0" xfId="0" applyNumberFormat="1" applyFont="1"/>
    <xf numFmtId="165" fontId="5" fillId="5" borderId="30" xfId="0" applyNumberFormat="1" applyFont="1" applyFill="1" applyBorder="1" applyAlignment="1">
      <alignment horizontal="center" wrapText="1"/>
    </xf>
    <xf numFmtId="164" fontId="5" fillId="0" borderId="20" xfId="0" applyNumberFormat="1" applyFont="1" applyBorder="1"/>
    <xf numFmtId="166" fontId="8" fillId="5" borderId="31" xfId="0" applyNumberFormat="1" applyFont="1" applyFill="1" applyBorder="1"/>
    <xf numFmtId="165" fontId="5" fillId="5" borderId="31" xfId="0" applyNumberFormat="1" applyFont="1" applyFill="1" applyBorder="1"/>
    <xf numFmtId="166" fontId="7" fillId="5" borderId="30" xfId="0" applyNumberFormat="1" applyFont="1" applyFill="1" applyBorder="1"/>
    <xf numFmtId="165" fontId="11" fillId="5" borderId="30" xfId="0" applyNumberFormat="1" applyFont="1" applyFill="1" applyBorder="1"/>
    <xf numFmtId="166" fontId="8" fillId="5" borderId="30" xfId="0" applyNumberFormat="1" applyFont="1" applyFill="1" applyBorder="1"/>
    <xf numFmtId="165" fontId="5" fillId="5" borderId="30" xfId="0" applyNumberFormat="1" applyFont="1" applyFill="1" applyBorder="1"/>
    <xf numFmtId="166" fontId="7" fillId="4" borderId="33" xfId="0" applyNumberFormat="1" applyFont="1" applyFill="1" applyBorder="1"/>
    <xf numFmtId="165" fontId="11" fillId="4" borderId="34" xfId="0" applyNumberFormat="1" applyFont="1" applyFill="1" applyBorder="1"/>
    <xf numFmtId="164" fontId="5" fillId="0" borderId="35" xfId="0" applyNumberFormat="1" applyFont="1" applyBorder="1"/>
    <xf numFmtId="164" fontId="10" fillId="2" borderId="1" xfId="0" applyNumberFormat="1" applyFont="1" applyFill="1" applyBorder="1" applyAlignment="1">
      <alignment horizontal="center"/>
    </xf>
    <xf numFmtId="0" fontId="7" fillId="4" borderId="22" xfId="0" applyNumberFormat="1" applyFont="1" applyFill="1" applyBorder="1"/>
    <xf numFmtId="0" fontId="7" fillId="4" borderId="22" xfId="0" applyNumberFormat="1" applyFont="1" applyFill="1" applyBorder="1" applyAlignment="1">
      <alignment horizontal="right"/>
    </xf>
    <xf numFmtId="0" fontId="7" fillId="4" borderId="36" xfId="0" applyNumberFormat="1" applyFont="1" applyFill="1" applyBorder="1" applyAlignment="1">
      <alignment horizontal="right"/>
    </xf>
    <xf numFmtId="164" fontId="5" fillId="0" borderId="37" xfId="0" applyNumberFormat="1" applyFont="1" applyBorder="1" applyAlignment="1">
      <alignment horizontal="left"/>
    </xf>
    <xf numFmtId="165" fontId="5" fillId="3" borderId="38" xfId="0" applyNumberFormat="1" applyFont="1" applyFill="1" applyBorder="1" applyAlignment="1">
      <alignment horizontal="right" wrapText="1"/>
    </xf>
    <xf numFmtId="165" fontId="5" fillId="3" borderId="38" xfId="0" applyNumberFormat="1" applyFont="1" applyFill="1" applyBorder="1" applyAlignment="1">
      <alignment horizontal="right" wrapText="1"/>
    </xf>
    <xf numFmtId="165" fontId="5" fillId="3" borderId="39" xfId="0" applyNumberFormat="1" applyFont="1" applyFill="1" applyBorder="1" applyAlignment="1">
      <alignment horizontal="right" wrapText="1"/>
    </xf>
    <xf numFmtId="164" fontId="5" fillId="0" borderId="40" xfId="0" applyNumberFormat="1" applyFont="1" applyBorder="1" applyAlignment="1">
      <alignment horizontal="left"/>
    </xf>
    <xf numFmtId="165" fontId="5" fillId="3" borderId="41" xfId="0" applyNumberFormat="1" applyFont="1" applyFill="1" applyBorder="1" applyAlignment="1">
      <alignment horizontal="right" wrapText="1"/>
    </xf>
    <xf numFmtId="165" fontId="5" fillId="3" borderId="42" xfId="0" applyNumberFormat="1" applyFont="1" applyFill="1" applyBorder="1" applyAlignment="1">
      <alignment horizontal="right" wrapText="1"/>
    </xf>
    <xf numFmtId="165" fontId="11" fillId="4" borderId="33" xfId="0" applyNumberFormat="1" applyFont="1" applyFill="1" applyBorder="1"/>
    <xf numFmtId="0" fontId="25" fillId="0" borderId="0" xfId="0" applyNumberFormat="1" applyFont="1"/>
    <xf numFmtId="164" fontId="7" fillId="0" borderId="43" xfId="0" applyNumberFormat="1" applyFont="1" applyBorder="1"/>
    <xf numFmtId="164" fontId="5" fillId="0" borderId="44" xfId="0" applyNumberFormat="1" applyFont="1" applyBorder="1"/>
    <xf numFmtId="164" fontId="5" fillId="0" borderId="45" xfId="0" applyNumberFormat="1" applyFont="1" applyBorder="1" applyAlignment="1">
      <alignment horizontal="left"/>
    </xf>
    <xf numFmtId="165" fontId="5" fillId="3" borderId="26" xfId="0" applyNumberFormat="1" applyFont="1" applyFill="1" applyBorder="1" applyAlignment="1"/>
    <xf numFmtId="165" fontId="5" fillId="3" borderId="26" xfId="0" applyNumberFormat="1" applyFont="1" applyFill="1" applyBorder="1"/>
    <xf numFmtId="164" fontId="7" fillId="0" borderId="45" xfId="0" applyNumberFormat="1" applyFont="1" applyBorder="1"/>
    <xf numFmtId="164" fontId="5" fillId="0" borderId="46" xfId="0" applyNumberFormat="1" applyFont="1" applyBorder="1"/>
    <xf numFmtId="164" fontId="5" fillId="0" borderId="47" xfId="0" applyNumberFormat="1" applyFont="1" applyBorder="1" applyAlignment="1">
      <alignment horizontal="left"/>
    </xf>
    <xf numFmtId="165" fontId="5" fillId="3" borderId="28" xfId="0" applyNumberFormat="1" applyFont="1" applyFill="1" applyBorder="1"/>
    <xf numFmtId="0" fontId="7" fillId="0" borderId="2" xfId="0" quotePrefix="1" applyNumberFormat="1" applyFont="1" applyBorder="1" applyAlignment="1">
      <alignment horizontal="right"/>
    </xf>
    <xf numFmtId="164" fontId="11" fillId="5" borderId="50" xfId="0" applyNumberFormat="1" applyFont="1" applyFill="1" applyBorder="1"/>
    <xf numFmtId="165" fontId="11" fillId="5" borderId="50" xfId="0" applyNumberFormat="1" applyFont="1" applyFill="1" applyBorder="1"/>
    <xf numFmtId="164" fontId="26" fillId="0" borderId="0" xfId="0" applyNumberFormat="1" applyFont="1"/>
    <xf numFmtId="166" fontId="26" fillId="0" borderId="0" xfId="0" applyNumberFormat="1" applyFont="1"/>
    <xf numFmtId="164" fontId="27" fillId="0" borderId="0" xfId="0" applyNumberFormat="1" applyFont="1"/>
    <xf numFmtId="164" fontId="28" fillId="0" borderId="0" xfId="0" applyNumberFormat="1" applyFont="1"/>
    <xf numFmtId="165" fontId="11" fillId="5" borderId="1" xfId="0" applyNumberFormat="1" applyFont="1" applyFill="1" applyBorder="1"/>
    <xf numFmtId="167" fontId="5" fillId="0" borderId="0" xfId="0" applyNumberFormat="1" applyFont="1" applyAlignment="1">
      <alignment horizontal="right"/>
    </xf>
    <xf numFmtId="168" fontId="5" fillId="0" borderId="0" xfId="0" applyNumberFormat="1" applyFont="1"/>
    <xf numFmtId="169" fontId="5" fillId="0" borderId="0" xfId="0" applyNumberFormat="1" applyFont="1"/>
    <xf numFmtId="164" fontId="5" fillId="0" borderId="43" xfId="0" applyNumberFormat="1" applyFont="1" applyBorder="1"/>
    <xf numFmtId="164" fontId="5" fillId="0" borderId="51" xfId="0" applyNumberFormat="1" applyFont="1" applyBorder="1"/>
    <xf numFmtId="168" fontId="11" fillId="3" borderId="24" xfId="0" applyNumberFormat="1" applyFont="1" applyFill="1" applyBorder="1"/>
    <xf numFmtId="168" fontId="5" fillId="4" borderId="24" xfId="0" applyNumberFormat="1" applyFont="1" applyFill="1" applyBorder="1"/>
    <xf numFmtId="164" fontId="5" fillId="0" borderId="45" xfId="0" applyNumberFormat="1" applyFont="1" applyBorder="1"/>
    <xf numFmtId="9" fontId="11" fillId="3" borderId="26" xfId="0" applyNumberFormat="1" applyFont="1" applyFill="1" applyBorder="1"/>
    <xf numFmtId="168" fontId="5" fillId="4" borderId="26" xfId="0" applyNumberFormat="1" applyFont="1" applyFill="1" applyBorder="1"/>
    <xf numFmtId="166" fontId="11" fillId="0" borderId="46" xfId="0" applyNumberFormat="1" applyFont="1" applyBorder="1"/>
    <xf numFmtId="164" fontId="5" fillId="0" borderId="47" xfId="0" applyNumberFormat="1" applyFont="1" applyBorder="1"/>
    <xf numFmtId="164" fontId="5" fillId="0" borderId="2" xfId="0" applyNumberFormat="1" applyFont="1" applyBorder="1"/>
    <xf numFmtId="168" fontId="11" fillId="3" borderId="28" xfId="0" applyNumberFormat="1" applyFont="1" applyFill="1" applyBorder="1"/>
    <xf numFmtId="169" fontId="5" fillId="4" borderId="28" xfId="0" applyNumberFormat="1" applyFont="1" applyFill="1" applyBorder="1"/>
    <xf numFmtId="0" fontId="7" fillId="0" borderId="2" xfId="0" applyNumberFormat="1" applyFont="1" applyBorder="1" applyAlignment="1">
      <alignment horizontal="left" wrapText="1"/>
    </xf>
    <xf numFmtId="0" fontId="7" fillId="5" borderId="19" xfId="0" applyNumberFormat="1" applyFont="1" applyFill="1" applyBorder="1" applyAlignment="1">
      <alignment horizontal="left" wrapText="1"/>
    </xf>
    <xf numFmtId="49" fontId="7" fillId="0" borderId="0" xfId="0" applyNumberFormat="1" applyFont="1" applyAlignment="1">
      <alignment horizontal="left"/>
    </xf>
    <xf numFmtId="165" fontId="5" fillId="5" borderId="1" xfId="0" applyNumberFormat="1" applyFont="1" applyFill="1" applyBorder="1"/>
    <xf numFmtId="169" fontId="11" fillId="3" borderId="26" xfId="0" applyNumberFormat="1" applyFont="1" applyFill="1" applyBorder="1"/>
    <xf numFmtId="169" fontId="11" fillId="0" borderId="46" xfId="0" applyNumberFormat="1" applyFont="1" applyBorder="1"/>
    <xf numFmtId="10" fontId="11" fillId="3" borderId="26" xfId="0" applyNumberFormat="1" applyFont="1" applyFill="1" applyBorder="1"/>
    <xf numFmtId="166" fontId="11" fillId="0" borderId="52" xfId="0" applyNumberFormat="1" applyFont="1" applyBorder="1"/>
    <xf numFmtId="0" fontId="7" fillId="0" borderId="0" xfId="0" applyNumberFormat="1" applyFont="1"/>
    <xf numFmtId="0" fontId="7" fillId="0" borderId="0" xfId="0" applyNumberFormat="1" applyFont="1" applyAlignment="1">
      <alignment horizontal="left" wrapText="1"/>
    </xf>
    <xf numFmtId="168" fontId="7" fillId="5" borderId="1" xfId="0" applyNumberFormat="1" applyFont="1" applyFill="1" applyBorder="1" applyAlignment="1">
      <alignment horizontal="left" wrapText="1"/>
    </xf>
    <xf numFmtId="164" fontId="29" fillId="0" borderId="0" xfId="0" applyNumberFormat="1" applyFont="1"/>
    <xf numFmtId="164" fontId="29" fillId="0" borderId="0" xfId="0" applyNumberFormat="1" applyFont="1" applyAlignment="1">
      <alignment horizontal="right"/>
    </xf>
    <xf numFmtId="164" fontId="30" fillId="0" borderId="0" xfId="0" applyNumberFormat="1" applyFont="1" applyAlignment="1">
      <alignment horizontal="center"/>
    </xf>
    <xf numFmtId="164" fontId="29" fillId="0" borderId="0" xfId="0" applyNumberFormat="1" applyFont="1" applyAlignment="1">
      <alignment horizontal="center"/>
    </xf>
    <xf numFmtId="164" fontId="5" fillId="0" borderId="0" xfId="0" applyNumberFormat="1" applyFont="1" applyAlignment="1">
      <alignment horizontal="right"/>
    </xf>
    <xf numFmtId="164" fontId="5" fillId="3" borderId="9" xfId="0" applyNumberFormat="1" applyFont="1" applyFill="1" applyBorder="1"/>
    <xf numFmtId="10" fontId="5" fillId="3" borderId="9" xfId="0" applyNumberFormat="1" applyFont="1" applyFill="1" applyBorder="1"/>
    <xf numFmtId="169" fontId="5" fillId="3" borderId="9" xfId="0" applyNumberFormat="1" applyFont="1" applyFill="1" applyBorder="1"/>
    <xf numFmtId="164" fontId="5" fillId="3" borderId="11" xfId="0" applyNumberFormat="1" applyFont="1" applyFill="1" applyBorder="1"/>
    <xf numFmtId="164" fontId="5" fillId="0" borderId="15" xfId="0" applyNumberFormat="1" applyFont="1" applyBorder="1"/>
    <xf numFmtId="164" fontId="5" fillId="0" borderId="53" xfId="0" applyNumberFormat="1" applyFont="1" applyBorder="1"/>
    <xf numFmtId="168" fontId="5" fillId="0" borderId="54" xfId="0" applyNumberFormat="1" applyFont="1" applyBorder="1" applyAlignment="1">
      <alignment horizontal="right"/>
    </xf>
    <xf numFmtId="38" fontId="5" fillId="0" borderId="55" xfId="0" applyNumberFormat="1" applyFont="1" applyBorder="1" applyAlignment="1">
      <alignment horizontal="center"/>
    </xf>
    <xf numFmtId="6" fontId="5" fillId="0" borderId="55" xfId="0" applyNumberFormat="1" applyFont="1" applyBorder="1" applyAlignment="1">
      <alignment horizontal="center"/>
    </xf>
    <xf numFmtId="164" fontId="5" fillId="0" borderId="56" xfId="0" applyNumberFormat="1" applyFont="1" applyBorder="1" applyAlignment="1">
      <alignment horizontal="left"/>
    </xf>
    <xf numFmtId="164" fontId="5" fillId="0" borderId="56" xfId="0" applyNumberFormat="1" applyFont="1" applyBorder="1"/>
    <xf numFmtId="164" fontId="5" fillId="0" borderId="57" xfId="0" applyNumberFormat="1" applyFont="1" applyBorder="1"/>
    <xf numFmtId="9" fontId="5" fillId="0" borderId="58" xfId="0" applyNumberFormat="1" applyFont="1" applyBorder="1" applyAlignment="1">
      <alignment horizontal="right"/>
    </xf>
    <xf numFmtId="6" fontId="5" fillId="0" borderId="58" xfId="0" applyNumberFormat="1" applyFont="1" applyBorder="1" applyAlignment="1">
      <alignment horizontal="right"/>
    </xf>
    <xf numFmtId="5" fontId="5" fillId="0" borderId="59" xfId="0" applyNumberFormat="1" applyFont="1" applyBorder="1" applyAlignment="1">
      <alignment horizontal="center"/>
    </xf>
    <xf numFmtId="164" fontId="5" fillId="0" borderId="60" xfId="0" applyNumberFormat="1" applyFont="1" applyBorder="1"/>
    <xf numFmtId="164" fontId="5" fillId="0" borderId="61" xfId="0" applyNumberFormat="1" applyFont="1" applyBorder="1" applyAlignment="1">
      <alignment horizontal="right"/>
    </xf>
    <xf numFmtId="164" fontId="11" fillId="0" borderId="15" xfId="0" applyNumberFormat="1" applyFont="1" applyBorder="1"/>
    <xf numFmtId="164" fontId="30" fillId="0" borderId="0" xfId="0" applyNumberFormat="1" applyFont="1" applyAlignment="1">
      <alignment horizontal="center" wrapText="1"/>
    </xf>
    <xf numFmtId="164" fontId="30" fillId="0" borderId="0" xfId="0" applyNumberFormat="1" applyFont="1"/>
    <xf numFmtId="170" fontId="5" fillId="0" borderId="53" xfId="0" applyNumberFormat="1" applyFont="1" applyBorder="1"/>
    <xf numFmtId="9" fontId="30" fillId="0" borderId="0" xfId="0" applyNumberFormat="1" applyFont="1" applyAlignment="1">
      <alignment horizontal="center"/>
    </xf>
    <xf numFmtId="1" fontId="5" fillId="0" borderId="58" xfId="0" applyNumberFormat="1" applyFont="1" applyBorder="1" applyAlignment="1">
      <alignment horizontal="right"/>
    </xf>
    <xf numFmtId="171" fontId="30" fillId="0" borderId="0" xfId="0" applyNumberFormat="1" applyFont="1" applyAlignment="1">
      <alignment horizontal="center"/>
    </xf>
    <xf numFmtId="164" fontId="5" fillId="0" borderId="62" xfId="0" applyNumberFormat="1" applyFont="1" applyBorder="1" applyAlignment="1">
      <alignment horizontal="left"/>
    </xf>
    <xf numFmtId="14" fontId="5" fillId="0" borderId="62" xfId="0" applyNumberFormat="1" applyFont="1" applyBorder="1"/>
    <xf numFmtId="172" fontId="5" fillId="0" borderId="60" xfId="0" applyNumberFormat="1" applyFont="1" applyBorder="1"/>
    <xf numFmtId="6" fontId="29" fillId="0" borderId="0" xfId="0" applyNumberFormat="1" applyFont="1" applyAlignment="1">
      <alignment horizontal="center"/>
    </xf>
    <xf numFmtId="14" fontId="5" fillId="0" borderId="0" xfId="0" applyNumberFormat="1" applyFont="1"/>
    <xf numFmtId="14" fontId="5" fillId="0" borderId="61" xfId="0" applyNumberFormat="1" applyFont="1" applyBorder="1" applyAlignment="1">
      <alignment horizontal="right"/>
    </xf>
    <xf numFmtId="165" fontId="5" fillId="0" borderId="63" xfId="0" applyNumberFormat="1" applyFont="1" applyBorder="1" applyAlignment="1">
      <alignment horizontal="right"/>
    </xf>
    <xf numFmtId="169" fontId="5" fillId="0" borderId="63" xfId="0" applyNumberFormat="1" applyFont="1" applyBorder="1" applyAlignment="1">
      <alignment horizontal="right"/>
    </xf>
    <xf numFmtId="4" fontId="5" fillId="0" borderId="57" xfId="0" applyNumberFormat="1" applyFont="1" applyBorder="1"/>
    <xf numFmtId="165" fontId="11" fillId="0" borderId="58" xfId="0" applyNumberFormat="1" applyFont="1" applyBorder="1" applyAlignment="1">
      <alignment horizontal="right"/>
    </xf>
    <xf numFmtId="164" fontId="5" fillId="0" borderId="62" xfId="0" applyNumberFormat="1" applyFont="1" applyBorder="1"/>
    <xf numFmtId="164" fontId="5" fillId="0" borderId="64" xfId="0" applyNumberFormat="1" applyFont="1" applyBorder="1"/>
    <xf numFmtId="7" fontId="5" fillId="0" borderId="63" xfId="0" applyNumberFormat="1" applyFont="1" applyBorder="1" applyAlignment="1">
      <alignment horizontal="right"/>
    </xf>
    <xf numFmtId="4" fontId="5" fillId="0" borderId="53" xfId="0" applyNumberFormat="1" applyFont="1" applyBorder="1"/>
    <xf numFmtId="165" fontId="11" fillId="0" borderId="55" xfId="0" applyNumberFormat="1" applyFont="1" applyBorder="1" applyAlignment="1">
      <alignment horizontal="right"/>
    </xf>
    <xf numFmtId="5" fontId="5" fillId="0" borderId="58" xfId="0" applyNumberFormat="1" applyFont="1" applyBorder="1" applyAlignment="1">
      <alignment horizontal="right"/>
    </xf>
    <xf numFmtId="5" fontId="5" fillId="0" borderId="55" xfId="0" applyNumberFormat="1" applyFont="1" applyBorder="1" applyAlignment="1">
      <alignment horizontal="right"/>
    </xf>
    <xf numFmtId="4" fontId="31" fillId="0" borderId="57" xfId="0" applyNumberFormat="1" applyFont="1" applyBorder="1" applyAlignment="1">
      <alignment horizontal="right"/>
    </xf>
    <xf numFmtId="5" fontId="31" fillId="0" borderId="58" xfId="0" applyNumberFormat="1" applyFont="1" applyBorder="1" applyAlignment="1">
      <alignment horizontal="right"/>
    </xf>
    <xf numFmtId="164" fontId="11" fillId="5" borderId="65" xfId="0" applyNumberFormat="1" applyFont="1" applyFill="1" applyBorder="1" applyAlignment="1">
      <alignment horizontal="left"/>
    </xf>
    <xf numFmtId="164" fontId="11" fillId="5" borderId="65" xfId="0" applyNumberFormat="1" applyFont="1" applyFill="1" applyBorder="1"/>
    <xf numFmtId="4" fontId="24" fillId="5" borderId="66" xfId="0" applyNumberFormat="1" applyFont="1" applyFill="1" applyBorder="1" applyAlignment="1">
      <alignment horizontal="right"/>
    </xf>
    <xf numFmtId="5" fontId="11" fillId="5" borderId="67" xfId="0" applyNumberFormat="1" applyFont="1" applyFill="1" applyBorder="1" applyAlignment="1">
      <alignment horizontal="right"/>
    </xf>
    <xf numFmtId="164" fontId="32" fillId="0" borderId="46" xfId="0" applyNumberFormat="1" applyFont="1" applyBorder="1" applyAlignment="1">
      <alignment horizontal="right"/>
    </xf>
    <xf numFmtId="6" fontId="5" fillId="0" borderId="46" xfId="0" applyNumberFormat="1" applyFont="1" applyBorder="1" applyAlignment="1">
      <alignment horizontal="right"/>
    </xf>
    <xf numFmtId="164" fontId="11" fillId="0" borderId="68" xfId="0" applyNumberFormat="1" applyFont="1" applyBorder="1" applyAlignment="1">
      <alignment horizontal="center"/>
    </xf>
    <xf numFmtId="164" fontId="11" fillId="0" borderId="69" xfId="0" applyNumberFormat="1" applyFont="1" applyBorder="1"/>
    <xf numFmtId="6" fontId="11" fillId="0" borderId="70" xfId="0" applyNumberFormat="1" applyFont="1" applyBorder="1" applyAlignment="1">
      <alignment horizontal="right"/>
    </xf>
    <xf numFmtId="164" fontId="11" fillId="0" borderId="45" xfId="0" applyNumberFormat="1" applyFont="1" applyBorder="1"/>
    <xf numFmtId="6" fontId="11" fillId="0" borderId="46" xfId="0" applyNumberFormat="1" applyFont="1" applyBorder="1" applyAlignment="1">
      <alignment horizontal="right"/>
    </xf>
    <xf numFmtId="164" fontId="5" fillId="0" borderId="71" xfId="0" applyNumberFormat="1" applyFont="1" applyBorder="1"/>
    <xf numFmtId="9" fontId="5" fillId="0" borderId="72" xfId="0" applyNumberFormat="1" applyFont="1" applyBorder="1" applyAlignment="1">
      <alignment horizontal="right"/>
    </xf>
    <xf numFmtId="164" fontId="11" fillId="5" borderId="27" xfId="0" applyNumberFormat="1" applyFont="1" applyFill="1" applyBorder="1"/>
    <xf numFmtId="164" fontId="5" fillId="5" borderId="19" xfId="0" applyNumberFormat="1" applyFont="1" applyFill="1" applyBorder="1"/>
    <xf numFmtId="6" fontId="11" fillId="5" borderId="28" xfId="0" applyNumberFormat="1" applyFont="1" applyFill="1" applyBorder="1" applyAlignment="1">
      <alignment horizontal="right"/>
    </xf>
    <xf numFmtId="9" fontId="5" fillId="0" borderId="46" xfId="0" applyNumberFormat="1" applyFont="1" applyBorder="1" applyAlignment="1">
      <alignment horizontal="right"/>
    </xf>
    <xf numFmtId="169" fontId="5" fillId="0" borderId="46" xfId="0" applyNumberFormat="1" applyFont="1" applyBorder="1" applyAlignment="1">
      <alignment horizontal="right"/>
    </xf>
    <xf numFmtId="169" fontId="5" fillId="0" borderId="72" xfId="0" applyNumberFormat="1" applyFont="1" applyBorder="1" applyAlignment="1">
      <alignment horizontal="right"/>
    </xf>
    <xf numFmtId="164" fontId="11" fillId="0" borderId="73" xfId="0" applyNumberFormat="1" applyFont="1" applyBorder="1"/>
    <xf numFmtId="164" fontId="11" fillId="0" borderId="74" xfId="0" applyNumberFormat="1" applyFont="1" applyBorder="1"/>
    <xf numFmtId="6" fontId="11" fillId="0" borderId="75" xfId="0" applyNumberFormat="1" applyFont="1" applyBorder="1" applyAlignment="1">
      <alignment horizontal="right"/>
    </xf>
    <xf numFmtId="164" fontId="7" fillId="5" borderId="41" xfId="0" applyNumberFormat="1" applyFont="1" applyFill="1" applyBorder="1"/>
    <xf numFmtId="164" fontId="7" fillId="5" borderId="17" xfId="0" applyNumberFormat="1" applyFont="1" applyFill="1" applyBorder="1"/>
    <xf numFmtId="6" fontId="7" fillId="5" borderId="76" xfId="0" applyNumberFormat="1" applyFont="1" applyFill="1" applyBorder="1" applyAlignment="1">
      <alignment horizontal="right"/>
    </xf>
    <xf numFmtId="164" fontId="33" fillId="0" borderId="45" xfId="0" applyNumberFormat="1" applyFont="1" applyBorder="1"/>
    <xf numFmtId="164" fontId="33" fillId="0" borderId="0" xfId="0" applyNumberFormat="1" applyFont="1"/>
    <xf numFmtId="9" fontId="33" fillId="0" borderId="46" xfId="0" applyNumberFormat="1" applyFont="1" applyBorder="1" applyAlignment="1">
      <alignment horizontal="right"/>
    </xf>
    <xf numFmtId="164" fontId="33" fillId="0" borderId="47" xfId="0" applyNumberFormat="1" applyFont="1" applyBorder="1"/>
    <xf numFmtId="164" fontId="33" fillId="0" borderId="2" xfId="0" applyNumberFormat="1" applyFont="1" applyBorder="1"/>
    <xf numFmtId="9" fontId="33" fillId="0" borderId="52" xfId="0" applyNumberFormat="1" applyFont="1" applyBorder="1" applyAlignment="1">
      <alignment horizontal="right"/>
    </xf>
    <xf numFmtId="165" fontId="5" fillId="5" borderId="24" xfId="0" applyNumberFormat="1" applyFont="1" applyFill="1" applyBorder="1"/>
    <xf numFmtId="166" fontId="5" fillId="5" borderId="1" xfId="0" applyNumberFormat="1" applyFont="1" applyFill="1" applyBorder="1"/>
    <xf numFmtId="164" fontId="5" fillId="5" borderId="26" xfId="0" applyNumberFormat="1" applyFont="1" applyFill="1" applyBorder="1"/>
    <xf numFmtId="164" fontId="7" fillId="4" borderId="17" xfId="0" applyNumberFormat="1" applyFont="1" applyFill="1" applyBorder="1"/>
    <xf numFmtId="168" fontId="7" fillId="4" borderId="17" xfId="0" applyNumberFormat="1" applyFont="1" applyFill="1" applyBorder="1"/>
    <xf numFmtId="166" fontId="7" fillId="4" borderId="17" xfId="0" applyNumberFormat="1" applyFont="1" applyFill="1" applyBorder="1"/>
    <xf numFmtId="165" fontId="5" fillId="5" borderId="26" xfId="0" applyNumberFormat="1" applyFont="1" applyFill="1" applyBorder="1"/>
    <xf numFmtId="168" fontId="7" fillId="0" borderId="0" xfId="0" applyNumberFormat="1" applyFont="1"/>
    <xf numFmtId="166" fontId="7" fillId="0" borderId="0" xfId="0" applyNumberFormat="1" applyFont="1"/>
    <xf numFmtId="10" fontId="5" fillId="5" borderId="26" xfId="0" applyNumberFormat="1" applyFont="1" applyFill="1" applyBorder="1"/>
    <xf numFmtId="164" fontId="7" fillId="4" borderId="50" xfId="0" applyNumberFormat="1" applyFont="1" applyFill="1" applyBorder="1"/>
    <xf numFmtId="168" fontId="11" fillId="4" borderId="50" xfId="0" applyNumberFormat="1" applyFont="1" applyFill="1" applyBorder="1"/>
    <xf numFmtId="167" fontId="7" fillId="4" borderId="50" xfId="0" applyNumberFormat="1" applyFont="1" applyFill="1" applyBorder="1"/>
    <xf numFmtId="10" fontId="5" fillId="5" borderId="28" xfId="0" applyNumberFormat="1" applyFont="1" applyFill="1" applyBorder="1"/>
    <xf numFmtId="43" fontId="5" fillId="0" borderId="0" xfId="0" applyNumberFormat="1" applyFont="1"/>
    <xf numFmtId="169" fontId="5" fillId="5" borderId="26" xfId="0" applyNumberFormat="1" applyFont="1" applyFill="1" applyBorder="1"/>
    <xf numFmtId="49" fontId="11" fillId="0" borderId="0" xfId="0" applyNumberFormat="1" applyFont="1"/>
    <xf numFmtId="165" fontId="5" fillId="4" borderId="7" xfId="0" applyNumberFormat="1" applyFont="1" applyFill="1" applyBorder="1"/>
    <xf numFmtId="165" fontId="5" fillId="4" borderId="9" xfId="0" applyNumberFormat="1" applyFont="1" applyFill="1" applyBorder="1"/>
    <xf numFmtId="164" fontId="5" fillId="4" borderId="11" xfId="0" applyNumberFormat="1" applyFont="1" applyFill="1" applyBorder="1"/>
    <xf numFmtId="164" fontId="34" fillId="0" borderId="0" xfId="0" applyNumberFormat="1" applyFont="1"/>
    <xf numFmtId="164" fontId="19" fillId="0" borderId="0" xfId="0" applyNumberFormat="1" applyFont="1" applyAlignment="1">
      <alignment horizontal="center"/>
    </xf>
    <xf numFmtId="14" fontId="5" fillId="0" borderId="0" xfId="0" applyNumberFormat="1" applyFont="1" applyAlignment="1">
      <alignment horizontal="center"/>
    </xf>
    <xf numFmtId="3" fontId="5" fillId="0" borderId="0" xfId="0" applyNumberFormat="1" applyFont="1" applyAlignment="1">
      <alignment horizontal="center"/>
    </xf>
    <xf numFmtId="3" fontId="11" fillId="0" borderId="0" xfId="0" applyNumberFormat="1" applyFont="1" applyAlignment="1">
      <alignment horizontal="center"/>
    </xf>
    <xf numFmtId="14" fontId="29" fillId="0" borderId="0" xfId="0" applyNumberFormat="1" applyFont="1" applyAlignment="1">
      <alignment horizontal="center"/>
    </xf>
    <xf numFmtId="3" fontId="29" fillId="0" borderId="0" xfId="0" applyNumberFormat="1" applyFont="1" applyAlignment="1">
      <alignment horizontal="center"/>
    </xf>
    <xf numFmtId="3" fontId="30" fillId="0" borderId="0" xfId="0" applyNumberFormat="1" applyFont="1" applyAlignment="1">
      <alignment horizontal="center"/>
    </xf>
    <xf numFmtId="165" fontId="0" fillId="3" borderId="7" xfId="0" applyNumberFormat="1" applyFont="1" applyFill="1" applyBorder="1"/>
    <xf numFmtId="165" fontId="0" fillId="3" borderId="9" xfId="0" applyNumberFormat="1" applyFont="1" applyFill="1" applyBorder="1"/>
    <xf numFmtId="165" fontId="0" fillId="3" borderId="11" xfId="0" applyNumberFormat="1" applyFont="1" applyFill="1" applyBorder="1"/>
    <xf numFmtId="0" fontId="7" fillId="0" borderId="2" xfId="0" applyNumberFormat="1" applyFont="1" applyBorder="1" applyAlignment="1">
      <alignment horizontal="left"/>
    </xf>
    <xf numFmtId="164" fontId="35" fillId="0" borderId="0" xfId="0" applyNumberFormat="1" applyFont="1"/>
    <xf numFmtId="164" fontId="0" fillId="0" borderId="0" xfId="0" applyNumberFormat="1" applyFont="1" applyAlignment="1"/>
    <xf numFmtId="164" fontId="21" fillId="0" borderId="0" xfId="0" applyNumberFormat="1" applyFont="1" applyAlignment="1">
      <alignment wrapText="1"/>
    </xf>
    <xf numFmtId="164" fontId="5" fillId="8" borderId="0" xfId="0" applyNumberFormat="1" applyFont="1" applyFill="1"/>
    <xf numFmtId="49" fontId="0" fillId="0" borderId="3" xfId="0" applyNumberFormat="1" applyFont="1" applyBorder="1" applyAlignment="1">
      <alignment horizontal="left" vertical="top" wrapText="1"/>
    </xf>
    <xf numFmtId="164" fontId="0" fillId="8" borderId="0" xfId="0" applyNumberFormat="1" applyFont="1" applyFill="1" applyAlignment="1"/>
    <xf numFmtId="164" fontId="5" fillId="0" borderId="77" xfId="0" applyNumberFormat="1" applyFont="1" applyBorder="1"/>
    <xf numFmtId="164" fontId="5" fillId="0" borderId="78" xfId="0" applyNumberFormat="1" applyFont="1" applyBorder="1"/>
    <xf numFmtId="164" fontId="5" fillId="0" borderId="79" xfId="0" applyNumberFormat="1" applyFont="1" applyBorder="1"/>
    <xf numFmtId="165" fontId="5" fillId="3" borderId="80" xfId="0" applyNumberFormat="1" applyFont="1" applyFill="1" applyBorder="1"/>
    <xf numFmtId="9" fontId="5" fillId="3" borderId="81" xfId="0" applyNumberFormat="1" applyFont="1" applyFill="1" applyBorder="1"/>
    <xf numFmtId="165" fontId="5" fillId="3" borderId="81" xfId="0" applyNumberFormat="1" applyFont="1" applyFill="1" applyBorder="1"/>
    <xf numFmtId="165" fontId="5" fillId="3" borderId="82" xfId="0" applyNumberFormat="1" applyFont="1" applyFill="1" applyBorder="1"/>
    <xf numFmtId="164" fontId="7" fillId="4" borderId="48" xfId="0" applyNumberFormat="1" applyFont="1" applyFill="1" applyBorder="1" applyAlignment="1">
      <alignment horizontal="center"/>
    </xf>
    <xf numFmtId="164" fontId="7" fillId="4" borderId="18" xfId="0" applyNumberFormat="1" applyFont="1" applyFill="1" applyBorder="1" applyAlignment="1">
      <alignment horizontal="center"/>
    </xf>
    <xf numFmtId="164" fontId="7" fillId="4" borderId="49" xfId="0" applyNumberFormat="1" applyFont="1" applyFill="1" applyBorder="1" applyAlignment="1">
      <alignment horizontal="center"/>
    </xf>
    <xf numFmtId="164" fontId="0" fillId="0" borderId="0" xfId="0" applyNumberFormat="1" applyFont="1" applyAlignment="1"/>
    <xf numFmtId="164" fontId="0" fillId="0" borderId="0" xfId="0" applyNumberFormat="1" applyFont="1" applyAlignment="1"/>
    <xf numFmtId="164" fontId="7" fillId="4" borderId="48" xfId="0" applyNumberFormat="1" applyFont="1" applyFill="1" applyBorder="1" applyAlignment="1">
      <alignment horizontal="center"/>
    </xf>
    <xf numFmtId="164" fontId="7" fillId="4" borderId="18" xfId="0" applyNumberFormat="1" applyFont="1" applyFill="1" applyBorder="1" applyAlignment="1">
      <alignment horizontal="center"/>
    </xf>
    <xf numFmtId="164" fontId="7" fillId="4" borderId="49" xfId="0" applyNumberFormat="1" applyFont="1" applyFill="1" applyBorder="1" applyAlignment="1">
      <alignment horizontal="center"/>
    </xf>
    <xf numFmtId="164" fontId="5" fillId="9" borderId="0" xfId="0" applyNumberFormat="1" applyFont="1" applyFill="1"/>
    <xf numFmtId="164" fontId="0" fillId="9" borderId="0" xfId="0" applyNumberFormat="1" applyFont="1" applyFill="1" applyAlignment="1"/>
    <xf numFmtId="166" fontId="5" fillId="10" borderId="1" xfId="0" applyNumberFormat="1" applyFont="1" applyFill="1" applyBorder="1"/>
    <xf numFmtId="164" fontId="5" fillId="10" borderId="1" xfId="0" applyNumberFormat="1" applyFont="1" applyFill="1" applyBorder="1" applyAlignment="1">
      <alignment horizontal="center"/>
    </xf>
    <xf numFmtId="166" fontId="5" fillId="10" borderId="21" xfId="0" applyNumberFormat="1" applyFont="1" applyFill="1" applyBorder="1"/>
    <xf numFmtId="164" fontId="39" fillId="0" borderId="14" xfId="0" applyNumberFormat="1" applyFont="1" applyFill="1" applyBorder="1" applyAlignment="1"/>
    <xf numFmtId="164" fontId="21" fillId="0" borderId="0" xfId="0" applyNumberFormat="1" applyFont="1" applyAlignment="1"/>
    <xf numFmtId="164" fontId="5" fillId="11" borderId="22" xfId="0" applyNumberFormat="1" applyFont="1" applyFill="1" applyBorder="1"/>
    <xf numFmtId="166" fontId="5" fillId="11" borderId="23" xfId="0" applyNumberFormat="1" applyFont="1" applyFill="1" applyBorder="1"/>
    <xf numFmtId="166" fontId="5" fillId="11" borderId="24" xfId="0" applyNumberFormat="1" applyFont="1" applyFill="1" applyBorder="1"/>
    <xf numFmtId="166" fontId="5" fillId="12" borderId="1" xfId="0" applyNumberFormat="1" applyFont="1" applyFill="1" applyBorder="1"/>
    <xf numFmtId="166" fontId="5" fillId="12" borderId="21" xfId="0" applyNumberFormat="1" applyFont="1" applyFill="1" applyBorder="1"/>
    <xf numFmtId="164" fontId="21" fillId="9" borderId="0" xfId="0" applyNumberFormat="1" applyFont="1" applyFill="1" applyAlignment="1">
      <alignment wrapText="1"/>
    </xf>
    <xf numFmtId="164" fontId="11" fillId="0" borderId="19" xfId="0" applyNumberFormat="1" applyFont="1" applyFill="1" applyBorder="1" applyAlignment="1"/>
    <xf numFmtId="0" fontId="7" fillId="4" borderId="48" xfId="0" applyNumberFormat="1" applyFont="1" applyFill="1" applyBorder="1"/>
    <xf numFmtId="0" fontId="7" fillId="4" borderId="18" xfId="0" applyNumberFormat="1" applyFont="1" applyFill="1" applyBorder="1" applyAlignment="1">
      <alignment horizontal="right"/>
    </xf>
    <xf numFmtId="0" fontId="7" fillId="4" borderId="18" xfId="0" applyNumberFormat="1" applyFont="1" applyFill="1" applyBorder="1" applyAlignment="1">
      <alignment horizontal="right" wrapText="1"/>
    </xf>
    <xf numFmtId="0" fontId="7" fillId="4" borderId="49" xfId="0" applyNumberFormat="1" applyFont="1" applyFill="1" applyBorder="1" applyAlignment="1">
      <alignment horizontal="right" wrapText="1"/>
    </xf>
    <xf numFmtId="165" fontId="5" fillId="3" borderId="14" xfId="0" applyNumberFormat="1" applyFont="1" applyFill="1" applyBorder="1" applyAlignment="1"/>
    <xf numFmtId="165" fontId="5" fillId="3" borderId="14" xfId="0" applyNumberFormat="1" applyFont="1" applyFill="1" applyBorder="1" applyAlignment="1">
      <alignment horizontal="right"/>
    </xf>
    <xf numFmtId="164" fontId="5" fillId="3" borderId="46" xfId="0" applyNumberFormat="1" applyFont="1" applyFill="1" applyBorder="1" applyAlignment="1">
      <alignment horizontal="right"/>
    </xf>
    <xf numFmtId="165" fontId="5" fillId="3" borderId="14" xfId="0" applyNumberFormat="1" applyFont="1" applyFill="1" applyBorder="1"/>
    <xf numFmtId="165" fontId="5" fillId="3" borderId="19" xfId="0" applyNumberFormat="1" applyFont="1" applyFill="1" applyBorder="1"/>
    <xf numFmtId="165" fontId="5" fillId="3" borderId="19" xfId="0" applyNumberFormat="1" applyFont="1" applyFill="1" applyBorder="1" applyAlignment="1">
      <alignment horizontal="right"/>
    </xf>
    <xf numFmtId="164" fontId="5" fillId="3" borderId="52" xfId="0" applyNumberFormat="1" applyFont="1" applyFill="1" applyBorder="1" applyAlignment="1">
      <alignment horizontal="right"/>
    </xf>
    <xf numFmtId="164" fontId="5" fillId="0" borderId="14" xfId="0" applyNumberFormat="1" applyFont="1" applyBorder="1"/>
    <xf numFmtId="164" fontId="0" fillId="0" borderId="0" xfId="0" applyNumberFormat="1" applyFont="1" applyAlignment="1"/>
    <xf numFmtId="0" fontId="7" fillId="0" borderId="0" xfId="0" applyNumberFormat="1" applyFont="1" applyAlignment="1">
      <alignment vertical="top"/>
    </xf>
    <xf numFmtId="164" fontId="21" fillId="0" borderId="0" xfId="0" applyNumberFormat="1" applyFont="1" applyAlignment="1">
      <alignment horizontal="left" wrapText="1"/>
    </xf>
    <xf numFmtId="164" fontId="18" fillId="9" borderId="0" xfId="0" applyNumberFormat="1" applyFont="1" applyFill="1"/>
    <xf numFmtId="164" fontId="39" fillId="0" borderId="0" xfId="0" applyNumberFormat="1" applyFont="1" applyFill="1" applyAlignment="1"/>
    <xf numFmtId="164" fontId="5" fillId="0" borderId="0" xfId="0" applyNumberFormat="1" applyFont="1" applyFill="1"/>
    <xf numFmtId="164" fontId="0" fillId="0" borderId="0" xfId="0" applyNumberFormat="1" applyFont="1" applyFill="1" applyAlignment="1"/>
    <xf numFmtId="0" fontId="41" fillId="0" borderId="0" xfId="0" applyNumberFormat="1" applyFont="1" applyAlignment="1">
      <alignment horizontal="center"/>
    </xf>
    <xf numFmtId="164" fontId="29" fillId="9" borderId="0" xfId="0" applyNumberFormat="1" applyFont="1" applyFill="1"/>
    <xf numFmtId="164" fontId="30" fillId="9" borderId="0" xfId="0" applyNumberFormat="1" applyFont="1" applyFill="1"/>
    <xf numFmtId="164" fontId="30" fillId="9" borderId="0" xfId="0" applyNumberFormat="1" applyFont="1" applyFill="1" applyAlignment="1">
      <alignment horizontal="center"/>
    </xf>
    <xf numFmtId="164" fontId="29" fillId="9" borderId="0" xfId="0" applyNumberFormat="1" applyFont="1" applyFill="1" applyAlignment="1">
      <alignment horizontal="center"/>
    </xf>
    <xf numFmtId="164" fontId="37" fillId="0" borderId="0" xfId="0" applyNumberFormat="1" applyFont="1" applyFill="1" applyAlignment="1"/>
    <xf numFmtId="164" fontId="38" fillId="0" borderId="0" xfId="0" applyNumberFormat="1" applyFont="1" applyFill="1" applyAlignment="1"/>
    <xf numFmtId="9" fontId="30" fillId="9" borderId="0" xfId="0" applyNumberFormat="1" applyFont="1" applyFill="1" applyAlignment="1">
      <alignment horizontal="center"/>
    </xf>
    <xf numFmtId="6" fontId="29" fillId="9" borderId="0" xfId="0" applyNumberFormat="1" applyFont="1" applyFill="1" applyAlignment="1">
      <alignment horizontal="center"/>
    </xf>
    <xf numFmtId="43" fontId="19" fillId="9" borderId="0" xfId="0" applyNumberFormat="1" applyFont="1" applyFill="1" applyAlignment="1">
      <alignment horizontal="center"/>
    </xf>
    <xf numFmtId="14" fontId="29" fillId="9" borderId="0" xfId="0" applyNumberFormat="1" applyFont="1" applyFill="1" applyAlignment="1">
      <alignment horizontal="center"/>
    </xf>
    <xf numFmtId="3" fontId="29" fillId="9" borderId="0" xfId="0" applyNumberFormat="1" applyFont="1" applyFill="1" applyAlignment="1">
      <alignment horizontal="center"/>
    </xf>
    <xf numFmtId="3" fontId="30" fillId="9" borderId="0" xfId="0" applyNumberFormat="1" applyFont="1" applyFill="1" applyAlignment="1">
      <alignment horizontal="center"/>
    </xf>
    <xf numFmtId="164" fontId="36" fillId="0" borderId="14" xfId="0" applyNumberFormat="1" applyFont="1" applyFill="1" applyBorder="1" applyAlignment="1"/>
    <xf numFmtId="0" fontId="43" fillId="0" borderId="14" xfId="2" applyFont="1"/>
    <xf numFmtId="164" fontId="0" fillId="0" borderId="0" xfId="0"/>
    <xf numFmtId="164" fontId="0" fillId="9" borderId="0" xfId="0" applyFill="1"/>
    <xf numFmtId="0" fontId="47" fillId="0" borderId="14" xfId="0" applyNumberFormat="1" applyFont="1" applyFill="1" applyBorder="1"/>
    <xf numFmtId="0" fontId="47" fillId="4" borderId="83" xfId="0" applyNumberFormat="1" applyFont="1" applyFill="1" applyBorder="1"/>
    <xf numFmtId="0" fontId="47" fillId="4" borderId="84" xfId="0" applyNumberFormat="1" applyFont="1" applyFill="1" applyBorder="1"/>
    <xf numFmtId="164" fontId="48" fillId="9" borderId="0" xfId="0" applyNumberFormat="1" applyFont="1" applyFill="1" applyAlignment="1"/>
    <xf numFmtId="164" fontId="8" fillId="9" borderId="0" xfId="0" applyNumberFormat="1" applyFont="1" applyFill="1"/>
    <xf numFmtId="164" fontId="44" fillId="0" borderId="0" xfId="0" applyFont="1"/>
    <xf numFmtId="164" fontId="0" fillId="0" borderId="0" xfId="0"/>
    <xf numFmtId="0" fontId="50" fillId="0" borderId="85" xfId="6" applyAlignment="1">
      <alignment horizontal="left" wrapText="1"/>
    </xf>
    <xf numFmtId="37" fontId="44" fillId="0" borderId="86" xfId="0" applyNumberFormat="1" applyFont="1" applyBorder="1" applyAlignment="1">
      <alignment horizontal="right" vertical="top"/>
    </xf>
    <xf numFmtId="0" fontId="51" fillId="0" borderId="19" xfId="6" applyFont="1" applyBorder="1" applyAlignment="1">
      <alignment horizontal="left" wrapText="1"/>
    </xf>
    <xf numFmtId="49" fontId="52" fillId="0" borderId="14" xfId="0" applyNumberFormat="1" applyFont="1" applyBorder="1" applyAlignment="1">
      <alignment horizontal="left" vertical="top"/>
    </xf>
    <xf numFmtId="164" fontId="52" fillId="0" borderId="14" xfId="0" applyFont="1" applyBorder="1" applyAlignment="1">
      <alignment vertical="top"/>
    </xf>
    <xf numFmtId="49" fontId="52" fillId="0" borderId="4" xfId="0" applyNumberFormat="1" applyFont="1" applyBorder="1" applyAlignment="1">
      <alignment horizontal="left" vertical="top"/>
    </xf>
    <xf numFmtId="164" fontId="52" fillId="0" borderId="4" xfId="0" applyFont="1" applyBorder="1" applyAlignment="1">
      <alignment vertical="top"/>
    </xf>
    <xf numFmtId="164" fontId="9" fillId="0" borderId="4" xfId="1" applyFont="1" applyBorder="1" applyAlignment="1">
      <alignment vertical="top"/>
    </xf>
    <xf numFmtId="49" fontId="53" fillId="9" borderId="4" xfId="0" applyNumberFormat="1" applyFont="1" applyFill="1" applyBorder="1" applyAlignment="1">
      <alignment horizontal="left" vertical="top"/>
    </xf>
    <xf numFmtId="164" fontId="53" fillId="9" borderId="4" xfId="0" applyFont="1" applyFill="1" applyBorder="1" applyAlignment="1">
      <alignment vertical="top"/>
    </xf>
    <xf numFmtId="164" fontId="46" fillId="9" borderId="4" xfId="1" applyFont="1" applyFill="1" applyBorder="1" applyAlignment="1">
      <alignment vertical="top"/>
    </xf>
    <xf numFmtId="49" fontId="52" fillId="13" borderId="4" xfId="0" applyNumberFormat="1" applyFont="1" applyFill="1" applyBorder="1" applyAlignment="1">
      <alignment horizontal="left" vertical="top"/>
    </xf>
    <xf numFmtId="164" fontId="52" fillId="13" borderId="4" xfId="0" applyFont="1" applyFill="1" applyBorder="1" applyAlignment="1">
      <alignment vertical="top"/>
    </xf>
    <xf numFmtId="164" fontId="9" fillId="13" borderId="4" xfId="1" applyFont="1" applyFill="1" applyBorder="1" applyAlignment="1">
      <alignment vertical="top"/>
    </xf>
    <xf numFmtId="49" fontId="52" fillId="15" borderId="4" xfId="0" applyNumberFormat="1" applyFont="1" applyFill="1" applyBorder="1" applyAlignment="1">
      <alignment horizontal="left" vertical="top"/>
    </xf>
    <xf numFmtId="164" fontId="52" fillId="15" borderId="4" xfId="0" applyFont="1" applyFill="1" applyBorder="1" applyAlignment="1">
      <alignment vertical="top"/>
    </xf>
    <xf numFmtId="164" fontId="9" fillId="15" borderId="4" xfId="1" applyFont="1" applyFill="1" applyBorder="1" applyAlignment="1">
      <alignment vertical="top"/>
    </xf>
    <xf numFmtId="49" fontId="52" fillId="14" borderId="4" xfId="0" applyNumberFormat="1" applyFont="1" applyFill="1" applyBorder="1" applyAlignment="1">
      <alignment horizontal="left" vertical="top"/>
    </xf>
    <xf numFmtId="164" fontId="52" fillId="14" borderId="4" xfId="0" applyFont="1" applyFill="1" applyBorder="1" applyAlignment="1">
      <alignment vertical="top"/>
    </xf>
    <xf numFmtId="164" fontId="9" fillId="14" borderId="4" xfId="1" applyFont="1" applyFill="1" applyBorder="1" applyAlignment="1">
      <alignment vertical="top"/>
    </xf>
    <xf numFmtId="49" fontId="52" fillId="16" borderId="4" xfId="0" applyNumberFormat="1" applyFont="1" applyFill="1" applyBorder="1" applyAlignment="1">
      <alignment horizontal="left" vertical="top"/>
    </xf>
    <xf numFmtId="164" fontId="52" fillId="16" borderId="4" xfId="0" applyFont="1" applyFill="1" applyBorder="1" applyAlignment="1">
      <alignment vertical="top"/>
    </xf>
    <xf numFmtId="164" fontId="9" fillId="16" borderId="4" xfId="1" applyFont="1" applyFill="1" applyBorder="1" applyAlignment="1">
      <alignment vertical="top"/>
    </xf>
    <xf numFmtId="164" fontId="0" fillId="0" borderId="0" xfId="0" applyNumberFormat="1" applyFont="1" applyAlignment="1"/>
    <xf numFmtId="164" fontId="0" fillId="0" borderId="0" xfId="0" applyNumberFormat="1" applyFont="1" applyAlignment="1"/>
    <xf numFmtId="0" fontId="7" fillId="10" borderId="1" xfId="0" applyNumberFormat="1" applyFont="1" applyFill="1" applyBorder="1" applyAlignment="1">
      <alignment horizontal="right" wrapText="1"/>
    </xf>
    <xf numFmtId="0" fontId="7" fillId="10" borderId="16" xfId="0" applyNumberFormat="1" applyFont="1" applyFill="1" applyBorder="1" applyAlignment="1">
      <alignment horizontal="right" wrapText="1"/>
    </xf>
    <xf numFmtId="165" fontId="5" fillId="0" borderId="0" xfId="0" applyNumberFormat="1" applyFont="1" applyFill="1"/>
    <xf numFmtId="164" fontId="0" fillId="0" borderId="0" xfId="0" applyNumberFormat="1" applyFont="1" applyAlignment="1"/>
    <xf numFmtId="0" fontId="19" fillId="4" borderId="49" xfId="0" applyNumberFormat="1" applyFont="1" applyFill="1" applyBorder="1"/>
    <xf numFmtId="0" fontId="19" fillId="4" borderId="48" xfId="0" applyNumberFormat="1" applyFont="1" applyFill="1" applyBorder="1"/>
    <xf numFmtId="164" fontId="5" fillId="0" borderId="0" xfId="0" applyNumberFormat="1" applyFont="1" applyFill="1" applyAlignment="1">
      <alignment horizontal="left"/>
    </xf>
    <xf numFmtId="164" fontId="5" fillId="0" borderId="20" xfId="0" applyNumberFormat="1" applyFont="1" applyFill="1" applyBorder="1" applyAlignment="1">
      <alignment horizontal="left"/>
    </xf>
    <xf numFmtId="164" fontId="11" fillId="0" borderId="0" xfId="0" applyNumberFormat="1" applyFont="1" applyFill="1"/>
    <xf numFmtId="165" fontId="11" fillId="0" borderId="0" xfId="0" applyNumberFormat="1" applyFont="1" applyFill="1" applyAlignment="1">
      <alignment horizontal="right" wrapText="1"/>
    </xf>
    <xf numFmtId="165" fontId="11" fillId="0" borderId="0" xfId="0" applyNumberFormat="1" applyFont="1" applyFill="1"/>
    <xf numFmtId="165" fontId="5" fillId="0" borderId="20" xfId="0" applyNumberFormat="1" applyFont="1" applyFill="1" applyBorder="1"/>
    <xf numFmtId="164" fontId="0" fillId="0" borderId="0" xfId="0" applyNumberFormat="1" applyFont="1" applyAlignment="1"/>
    <xf numFmtId="165" fontId="5" fillId="0" borderId="0" xfId="0" applyNumberFormat="1" applyFont="1" applyFill="1" applyAlignment="1">
      <alignment horizontal="center" wrapText="1"/>
    </xf>
    <xf numFmtId="164" fontId="5" fillId="0" borderId="47" xfId="0" applyNumberFormat="1" applyFont="1" applyFill="1" applyBorder="1"/>
    <xf numFmtId="164" fontId="5" fillId="9" borderId="14" xfId="0" applyNumberFormat="1" applyFont="1" applyFill="1" applyBorder="1"/>
    <xf numFmtId="164" fontId="0" fillId="0" borderId="14" xfId="0" applyNumberFormat="1" applyFont="1" applyBorder="1" applyAlignment="1"/>
    <xf numFmtId="164" fontId="5" fillId="0" borderId="87" xfId="0" applyNumberFormat="1" applyFont="1" applyBorder="1"/>
    <xf numFmtId="164" fontId="5" fillId="0" borderId="87" xfId="0" applyNumberFormat="1" applyFont="1" applyBorder="1" applyAlignment="1">
      <alignment horizontal="left"/>
    </xf>
    <xf numFmtId="165" fontId="5" fillId="0" borderId="87" xfId="0" applyNumberFormat="1" applyFont="1" applyBorder="1"/>
    <xf numFmtId="166" fontId="8" fillId="5" borderId="88" xfId="0" applyNumberFormat="1" applyFont="1" applyFill="1" applyBorder="1"/>
    <xf numFmtId="165" fontId="5" fillId="5" borderId="88" xfId="0" applyNumberFormat="1" applyFont="1" applyFill="1" applyBorder="1"/>
    <xf numFmtId="165" fontId="5" fillId="0" borderId="87" xfId="0" applyNumberFormat="1" applyFont="1" applyFill="1" applyBorder="1"/>
    <xf numFmtId="164" fontId="5" fillId="0" borderId="51" xfId="0" applyNumberFormat="1" applyFont="1" applyFill="1" applyBorder="1"/>
    <xf numFmtId="165" fontId="5" fillId="0" borderId="51" xfId="0" applyNumberFormat="1" applyFont="1" applyFill="1" applyBorder="1"/>
    <xf numFmtId="165" fontId="5" fillId="0" borderId="51" xfId="0" applyNumberFormat="1" applyFont="1" applyFill="1" applyBorder="1" applyAlignment="1">
      <alignment horizontal="right"/>
    </xf>
    <xf numFmtId="164" fontId="5" fillId="0" borderId="51" xfId="0" applyNumberFormat="1" applyFont="1" applyFill="1" applyBorder="1" applyAlignment="1">
      <alignment horizontal="right"/>
    </xf>
    <xf numFmtId="164" fontId="5" fillId="0" borderId="87" xfId="0" applyNumberFormat="1" applyFont="1" applyFill="1" applyBorder="1" applyAlignment="1">
      <alignment horizontal="left"/>
    </xf>
    <xf numFmtId="166" fontId="8" fillId="5" borderId="87" xfId="0" applyNumberFormat="1" applyFont="1" applyFill="1" applyBorder="1"/>
    <xf numFmtId="166" fontId="5" fillId="4" borderId="87" xfId="0" applyNumberFormat="1" applyFont="1" applyFill="1" applyBorder="1"/>
    <xf numFmtId="166" fontId="5" fillId="0" borderId="87" xfId="0" applyNumberFormat="1" applyFont="1" applyBorder="1"/>
    <xf numFmtId="164" fontId="5" fillId="0" borderId="87" xfId="0" applyNumberFormat="1" applyFont="1" applyBorder="1" applyAlignment="1">
      <alignment horizontal="center"/>
    </xf>
    <xf numFmtId="166" fontId="55" fillId="4" borderId="1" xfId="0" applyNumberFormat="1" applyFont="1" applyFill="1" applyBorder="1"/>
    <xf numFmtId="164" fontId="55" fillId="0" borderId="0" xfId="0" applyNumberFormat="1" applyFont="1" applyFill="1" applyAlignment="1">
      <alignment horizontal="center"/>
    </xf>
    <xf numFmtId="166" fontId="56" fillId="4" borderId="87" xfId="0" applyNumberFormat="1" applyFont="1" applyFill="1" applyBorder="1"/>
    <xf numFmtId="166" fontId="56" fillId="0" borderId="87" xfId="0" applyNumberFormat="1" applyFont="1" applyBorder="1"/>
    <xf numFmtId="164" fontId="56" fillId="0" borderId="87" xfId="0" applyNumberFormat="1" applyFont="1" applyBorder="1" applyAlignment="1">
      <alignment horizontal="center"/>
    </xf>
    <xf numFmtId="164" fontId="5" fillId="0" borderId="38" xfId="0" applyNumberFormat="1" applyFont="1" applyBorder="1" applyAlignment="1">
      <alignment horizontal="left"/>
    </xf>
    <xf numFmtId="164" fontId="54" fillId="0" borderId="0" xfId="0" applyNumberFormat="1" applyFont="1" applyAlignment="1"/>
    <xf numFmtId="164" fontId="0" fillId="0" borderId="0" xfId="0" applyNumberFormat="1" applyFont="1" applyAlignment="1"/>
    <xf numFmtId="164" fontId="0" fillId="0" borderId="0" xfId="0" applyNumberFormat="1" applyFont="1" applyAlignment="1"/>
    <xf numFmtId="166" fontId="55" fillId="0" borderId="0" xfId="0" applyNumberFormat="1" applyFont="1" applyFill="1"/>
    <xf numFmtId="164" fontId="0" fillId="0" borderId="0" xfId="0" applyNumberFormat="1" applyFont="1" applyAlignment="1"/>
    <xf numFmtId="9" fontId="11" fillId="0" borderId="0" xfId="0" applyNumberFormat="1" applyFont="1" applyFill="1" applyAlignment="1">
      <alignment horizontal="right" wrapText="1"/>
    </xf>
    <xf numFmtId="9" fontId="11" fillId="0" borderId="15" xfId="0" applyNumberFormat="1" applyFont="1" applyFill="1" applyBorder="1" applyAlignment="1">
      <alignment horizontal="right" wrapText="1"/>
    </xf>
    <xf numFmtId="0" fontId="17" fillId="0" borderId="0" xfId="0" applyNumberFormat="1" applyFont="1" applyAlignment="1">
      <alignment horizontal="center"/>
    </xf>
    <xf numFmtId="0" fontId="7" fillId="0" borderId="0" xfId="0" applyNumberFormat="1" applyFont="1" applyAlignment="1">
      <alignment horizontal="left" vertical="top"/>
    </xf>
    <xf numFmtId="164" fontId="0" fillId="0" borderId="0" xfId="0" applyNumberFormat="1" applyFont="1" applyAlignment="1"/>
    <xf numFmtId="0" fontId="7" fillId="0" borderId="0" xfId="0" applyNumberFormat="1" applyFont="1" applyAlignment="1">
      <alignment vertical="top"/>
    </xf>
    <xf numFmtId="164" fontId="7" fillId="4" borderId="48" xfId="0" applyNumberFormat="1" applyFont="1" applyFill="1" applyBorder="1" applyAlignment="1">
      <alignment horizontal="center"/>
    </xf>
    <xf numFmtId="164" fontId="7" fillId="4" borderId="18" xfId="0" applyNumberFormat="1" applyFont="1" applyFill="1" applyBorder="1" applyAlignment="1">
      <alignment horizontal="center"/>
    </xf>
    <xf numFmtId="164" fontId="7" fillId="4" borderId="49" xfId="0" applyNumberFormat="1" applyFont="1" applyFill="1" applyBorder="1" applyAlignment="1">
      <alignment horizontal="center"/>
    </xf>
    <xf numFmtId="164" fontId="10" fillId="2" borderId="12" xfId="0" applyNumberFormat="1" applyFont="1" applyFill="1" applyBorder="1" applyAlignment="1">
      <alignment horizontal="center"/>
    </xf>
    <xf numFmtId="0" fontId="40" fillId="0" borderId="0" xfId="0" applyNumberFormat="1" applyFont="1" applyAlignment="1">
      <alignment horizontal="center"/>
    </xf>
    <xf numFmtId="164" fontId="10" fillId="2" borderId="14" xfId="0" applyNumberFormat="1" applyFont="1" applyFill="1" applyBorder="1" applyAlignment="1">
      <alignment horizontal="center"/>
    </xf>
    <xf numFmtId="0" fontId="20" fillId="0" borderId="14" xfId="0" applyNumberFormat="1" applyFont="1" applyBorder="1"/>
    <xf numFmtId="0" fontId="20" fillId="0" borderId="13" xfId="0" applyNumberFormat="1" applyFont="1" applyBorder="1"/>
    <xf numFmtId="3" fontId="5" fillId="0" borderId="0" xfId="0" applyNumberFormat="1" applyFont="1" applyFill="1" applyAlignment="1">
      <alignment horizontal="center"/>
    </xf>
    <xf numFmtId="14" fontId="5" fillId="3" borderId="9" xfId="0" applyNumberFormat="1" applyFont="1" applyFill="1" applyBorder="1" applyAlignment="1">
      <alignment horizontal="right"/>
    </xf>
    <xf numFmtId="0" fontId="19" fillId="0" borderId="14" xfId="0" applyNumberFormat="1" applyFont="1" applyFill="1" applyBorder="1"/>
    <xf numFmtId="5" fontId="11" fillId="0" borderId="55" xfId="0" applyNumberFormat="1" applyFont="1" applyFill="1" applyBorder="1" applyAlignment="1">
      <alignment horizontal="right"/>
    </xf>
    <xf numFmtId="14" fontId="5" fillId="0" borderId="63" xfId="0" applyNumberFormat="1" applyFont="1" applyFill="1" applyBorder="1" applyAlignment="1">
      <alignment horizontal="right"/>
    </xf>
    <xf numFmtId="14" fontId="5" fillId="0" borderId="0" xfId="0" applyNumberFormat="1" applyFont="1" applyFill="1" applyAlignment="1">
      <alignment horizontal="center"/>
    </xf>
    <xf numFmtId="10" fontId="5" fillId="0" borderId="58" xfId="0" applyNumberFormat="1" applyFont="1" applyFill="1" applyBorder="1" applyAlignment="1">
      <alignment horizontal="right"/>
    </xf>
    <xf numFmtId="169" fontId="5" fillId="3" borderId="9" xfId="7" applyNumberFormat="1" applyFont="1" applyFill="1" applyBorder="1" applyAlignment="1">
      <alignment horizontal="right"/>
    </xf>
  </cellXfs>
  <cellStyles count="8">
    <cellStyle name="Comma" xfId="7" builtinId="3"/>
    <cellStyle name="Hyperlink" xfId="1" builtinId="8"/>
    <cellStyle name="Normal" xfId="0" builtinId="0"/>
    <cellStyle name="Smart Bold" xfId="3" xr:uid="{00000000-0005-0000-0000-000002000000}"/>
    <cellStyle name="Smart Subtitle 1" xfId="6" xr:uid="{00000000-0005-0000-0000-000003000000}"/>
    <cellStyle name="Smart Subtitle 2" xfId="5" xr:uid="{00000000-0005-0000-0000-000004000000}"/>
    <cellStyle name="Smart Title" xfId="2" xr:uid="{00000000-0005-0000-0000-000005000000}"/>
    <cellStyle name="Smart Title 2" xfId="4" xr:uid="{00000000-0005-0000-0000-000006000000}"/>
  </cellStyles>
  <dxfs count="14">
    <dxf>
      <fill>
        <patternFill patternType="solid">
          <fgColor rgb="FF00B050"/>
          <bgColor rgb="FF00B050"/>
        </patternFill>
      </fill>
    </dxf>
    <dxf>
      <fill>
        <patternFill patternType="solid">
          <fgColor rgb="FFDB4D4D"/>
          <bgColor rgb="FFDB4D4D"/>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DB4D4D"/>
          <bgColor rgb="FFDB4D4D"/>
        </patternFill>
      </fill>
    </dxf>
    <dxf>
      <fill>
        <patternFill patternType="solid">
          <fgColor rgb="FFFFFF00"/>
          <bgColor rgb="FFFFFF00"/>
        </patternFill>
      </fill>
    </dxf>
    <dxf>
      <fill>
        <patternFill patternType="solid">
          <fgColor rgb="FF00B050"/>
          <bgColor rgb="FF00B050"/>
        </patternFill>
      </fill>
    </dxf>
    <dxf>
      <fill>
        <patternFill patternType="solid">
          <fgColor rgb="FFDB4D4D"/>
          <bgColor rgb="FFDB4D4D"/>
        </patternFill>
      </fill>
    </dxf>
    <dxf>
      <fill>
        <patternFill patternType="solid">
          <fgColor rgb="FFFFFF00"/>
          <bgColor rgb="FFFFFF00"/>
        </patternFill>
      </fill>
    </dxf>
    <dxf>
      <fill>
        <patternFill patternType="solid">
          <fgColor rgb="FF00B050"/>
          <bgColor rgb="FF00B050"/>
        </patternFill>
      </fill>
    </dxf>
    <dxf>
      <fill>
        <patternFill patternType="solid">
          <fgColor rgb="FFDB4D4D"/>
          <bgColor rgb="FFDB4D4D"/>
        </patternFill>
      </fill>
    </dxf>
    <dxf>
      <fill>
        <patternFill patternType="solid">
          <fgColor rgb="FFFFFF00"/>
          <bgColor rgb="FFFFFF00"/>
        </patternFill>
      </fill>
    </dxf>
  </dxfs>
  <tableStyles count="0" defaultTableStyle="TableStyleMedium2" defaultPivotStyle="PivotStyleLight16"/>
  <colors>
    <mruColors>
      <color rgb="FFA1FFF7"/>
      <color rgb="FFBAFDC0"/>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11.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g"/><Relationship Id="rId1" Type="http://schemas.openxmlformats.org/officeDocument/2006/relationships/image" Target="../media/image5.png"/><Relationship Id="rId4" Type="http://schemas.openxmlformats.org/officeDocument/2006/relationships/hyperlink" Target="#'24. Glossary'!A1"/></Relationships>
</file>

<file path=xl/drawings/_rels/drawing15.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16.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17.xml.rels><?xml version="1.0" encoding="UTF-8" standalone="yes"?>
<Relationships xmlns="http://schemas.openxmlformats.org/package/2006/relationships"><Relationship Id="rId2" Type="http://schemas.openxmlformats.org/officeDocument/2006/relationships/hyperlink" Target="https://studentloantech.com/restart" TargetMode="External"/><Relationship Id="rId1" Type="http://schemas.openxmlformats.org/officeDocument/2006/relationships/hyperlink" Target="#'24. Glossary'!A1"/></Relationships>
</file>

<file path=xl/drawings/_rels/drawing18.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21.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22.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23.xml.rels><?xml version="1.0" encoding="UTF-8" standalone="yes"?>
<Relationships xmlns="http://schemas.openxmlformats.org/package/2006/relationships"><Relationship Id="rId2" Type="http://schemas.openxmlformats.org/officeDocument/2006/relationships/hyperlink" Target="#'24. Glossary'!A1"/><Relationship Id="rId1" Type="http://schemas.openxmlformats.org/officeDocument/2006/relationships/hyperlink" Target="https://www.zillow.com/rental-manager/price-my-rental/"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hyperlink" Target="#'24. Glossary'!A1"/><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7.xml.rels><?xml version="1.0" encoding="UTF-8" standalone="yes"?>
<Relationships xmlns="http://schemas.openxmlformats.org/package/2006/relationships"><Relationship Id="rId1" Type="http://schemas.openxmlformats.org/officeDocument/2006/relationships/hyperlink" Target="#'24. Glossary'!A1"/></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24. Glossary'!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95250</xdr:rowOff>
    </xdr:from>
    <xdr:ext cx="8001000" cy="278130"/>
    <xdr:grpSp>
      <xdr:nvGrpSpPr>
        <xdr:cNvPr id="2" name="Shape 2">
          <a:extLst>
            <a:ext uri="{FF2B5EF4-FFF2-40B4-BE49-F238E27FC236}">
              <a16:creationId xmlns:a16="http://schemas.microsoft.com/office/drawing/2014/main" id="{00000000-0008-0000-0000-000002000000}"/>
            </a:ext>
          </a:extLst>
        </xdr:cNvPr>
        <xdr:cNvGrpSpPr/>
      </xdr:nvGrpSpPr>
      <xdr:grpSpPr>
        <a:xfrm>
          <a:off x="133350" y="247650"/>
          <a:ext cx="8001000" cy="278130"/>
          <a:chOff x="1074038" y="3708563"/>
          <a:chExt cx="8543925" cy="142875"/>
        </a:xfrm>
      </xdr:grpSpPr>
      <xdr:cxnSp macro="">
        <xdr:nvCxnSpPr>
          <xdr:cNvPr id="3" name="Shape 3">
            <a:extLst>
              <a:ext uri="{FF2B5EF4-FFF2-40B4-BE49-F238E27FC236}">
                <a16:creationId xmlns:a16="http://schemas.microsoft.com/office/drawing/2014/main" id="{00000000-0008-0000-0000-000003000000}"/>
              </a:ext>
            </a:extLst>
          </xdr:cNvPr>
          <xdr:cNvCxnSpPr/>
        </xdr:nvCxnSpPr>
        <xdr:spPr>
          <a:xfrm rot="10800000" flipH="1">
            <a:off x="1074038" y="3708563"/>
            <a:ext cx="8543925" cy="142875"/>
          </a:xfrm>
          <a:prstGeom prst="bentConnector3">
            <a:avLst>
              <a:gd name="adj1" fmla="val -26"/>
            </a:avLst>
          </a:prstGeom>
          <a:noFill/>
          <a:ln w="12700" cap="flat" cmpd="sng">
            <a:solidFill>
              <a:srgbClr val="002060"/>
            </a:solidFill>
            <a:prstDash val="solid"/>
            <a:round/>
            <a:headEnd type="none" w="sm" len="sm"/>
            <a:tailEnd type="none" w="sm" len="sm"/>
          </a:ln>
        </xdr:spPr>
      </xdr:cxnSp>
    </xdr:grpSp>
    <xdr:clientData fLocksWithSheet="0"/>
  </xdr:oneCellAnchor>
  <xdr:oneCellAnchor>
    <xdr:from>
      <xdr:col>1</xdr:col>
      <xdr:colOff>0</xdr:colOff>
      <xdr:row>25</xdr:row>
      <xdr:rowOff>28575</xdr:rowOff>
    </xdr:from>
    <xdr:ext cx="1724025" cy="1809750"/>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21589</xdr:colOff>
      <xdr:row>2</xdr:row>
      <xdr:rowOff>78741</xdr:rowOff>
    </xdr:from>
    <xdr:ext cx="12109797" cy="1277620"/>
    <xdr:sp macro="" textlink="">
      <xdr:nvSpPr>
        <xdr:cNvPr id="9" name="Shape 9">
          <a:extLst>
            <a:ext uri="{FF2B5EF4-FFF2-40B4-BE49-F238E27FC236}">
              <a16:creationId xmlns:a16="http://schemas.microsoft.com/office/drawing/2014/main" id="{00000000-0008-0000-0900-000009000000}"/>
            </a:ext>
          </a:extLst>
        </xdr:cNvPr>
        <xdr:cNvSpPr txBox="1"/>
      </xdr:nvSpPr>
      <xdr:spPr>
        <a:xfrm>
          <a:off x="151475" y="390468"/>
          <a:ext cx="12109797" cy="1277620"/>
        </a:xfrm>
        <a:prstGeom prst="rect">
          <a:avLst/>
        </a:prstGeom>
        <a:solidFill>
          <a:srgbClr val="FDC7F5"/>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0"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DO NOTHING! (Isn’t this part nice?)</a:t>
          </a:r>
        </a:p>
        <a:p>
          <a:pPr rtl="0"/>
          <a:br>
            <a:rPr lang="en-US" sz="900" b="0" i="0" u="none" strike="noStrike">
              <a:effectLst/>
              <a:latin typeface="+mn-lt"/>
              <a:ea typeface="+mn-ea"/>
              <a:cs typeface="+mn-cs"/>
            </a:rPr>
          </a:br>
          <a:r>
            <a:rPr lang="en-US" sz="900" b="1" i="0" u="none" strike="noStrike">
              <a:effectLst/>
              <a:latin typeface="+mn-lt"/>
              <a:ea typeface="+mn-ea"/>
              <a:cs typeface="+mn-cs"/>
            </a:rPr>
            <a:t>Step 2:  Table (A)</a:t>
          </a:r>
          <a:r>
            <a:rPr lang="en-US" sz="900" b="0" i="0" u="none" strike="noStrike">
              <a:effectLst/>
              <a:latin typeface="+mn-lt"/>
              <a:ea typeface="+mn-ea"/>
              <a:cs typeface="+mn-cs"/>
            </a:rPr>
            <a:t> is complete from your previous entries. Now, what are some basic budgeting guidelines what does your budget</a:t>
          </a:r>
          <a:r>
            <a:rPr lang="en-US" sz="900" b="0" i="0" u="none" strike="noStrike" baseline="0">
              <a:effectLst/>
              <a:latin typeface="+mn-lt"/>
              <a:ea typeface="+mn-ea"/>
              <a:cs typeface="+mn-cs"/>
            </a:rPr>
            <a:t> look like on an annual basis?</a:t>
          </a:r>
          <a:endParaRPr lang="en-US" sz="900" b="0" i="0" u="none" strike="noStrike">
            <a:effectLst/>
            <a:latin typeface="+mn-lt"/>
            <a:ea typeface="+mn-ea"/>
            <a:cs typeface="+mn-cs"/>
          </a:endParaRPr>
        </a:p>
        <a:p>
          <a:pPr rtl="0"/>
          <a:br>
            <a:rPr lang="en-US" sz="900" b="0" i="0" u="none" strike="noStrike">
              <a:effectLst/>
              <a:latin typeface="+mn-lt"/>
              <a:ea typeface="+mn-ea"/>
              <a:cs typeface="+mn-cs"/>
            </a:rPr>
          </a:br>
          <a:r>
            <a:rPr lang="en-US" sz="900" b="0" i="0" u="none" strike="noStrike">
              <a:effectLst/>
              <a:latin typeface="+mn-lt"/>
              <a:ea typeface="+mn-ea"/>
              <a:cs typeface="+mn-cs"/>
            </a:rPr>
            <a:t>The below table (A) is pre-populated from information previously entered in the income and expense tabs for your review on your current budget summary.  The below schedule shows</a:t>
          </a:r>
          <a:r>
            <a:rPr lang="en-US" sz="900" b="0" i="0" u="none" strike="noStrike" baseline="0">
              <a:effectLst/>
              <a:latin typeface="+mn-lt"/>
              <a:ea typeface="+mn-ea"/>
              <a:cs typeface="+mn-cs"/>
            </a:rPr>
            <a:t> you what your current budget looks like on an annual basis, this is what you will make and spend during the year. All the budgeting tools are here to help you understand where you can improve and move toward your financial goals.</a:t>
          </a:r>
          <a:endParaRPr lang="en-US" sz="900" b="0" i="0" u="none" strike="noStrike">
            <a:effectLst/>
            <a:latin typeface="+mn-lt"/>
            <a:ea typeface="+mn-ea"/>
            <a:cs typeface="+mn-cs"/>
          </a:endParaRPr>
        </a:p>
      </xdr:txBody>
    </xdr:sp>
    <xdr:clientData fLocksWithSheet="0"/>
  </xdr:oneCellAnchor>
  <xdr:oneCellAnchor>
    <xdr:from>
      <xdr:col>18</xdr:col>
      <xdr:colOff>198120</xdr:colOff>
      <xdr:row>3</xdr:row>
      <xdr:rowOff>30480</xdr:rowOff>
    </xdr:from>
    <xdr:ext cx="1043940" cy="413385"/>
    <xdr:sp macro="" textlink="">
      <xdr:nvSpPr>
        <xdr:cNvPr id="5" name="Shape 5">
          <a:hlinkClick xmlns:r="http://schemas.openxmlformats.org/officeDocument/2006/relationships" r:id="rId1"/>
          <a:extLst>
            <a:ext uri="{FF2B5EF4-FFF2-40B4-BE49-F238E27FC236}">
              <a16:creationId xmlns:a16="http://schemas.microsoft.com/office/drawing/2014/main" id="{00000000-0008-0000-0900-000005000000}"/>
            </a:ext>
          </a:extLst>
        </xdr:cNvPr>
        <xdr:cNvSpPr txBox="1"/>
      </xdr:nvSpPr>
      <xdr:spPr>
        <a:xfrm>
          <a:off x="10066020" y="48768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2</xdr:row>
      <xdr:rowOff>60960</xdr:rowOff>
    </xdr:from>
    <xdr:ext cx="15888566" cy="1531620"/>
    <xdr:sp macro="" textlink="">
      <xdr:nvSpPr>
        <xdr:cNvPr id="10" name="Shape 10">
          <a:extLst>
            <a:ext uri="{FF2B5EF4-FFF2-40B4-BE49-F238E27FC236}">
              <a16:creationId xmlns:a16="http://schemas.microsoft.com/office/drawing/2014/main" id="{00000000-0008-0000-0A00-00000A000000}"/>
            </a:ext>
          </a:extLst>
        </xdr:cNvPr>
        <xdr:cNvSpPr txBox="1"/>
      </xdr:nvSpPr>
      <xdr:spPr>
        <a:xfrm>
          <a:off x="104775" y="390005"/>
          <a:ext cx="15888566" cy="1531620"/>
        </a:xfrm>
        <a:prstGeom prst="rect">
          <a:avLst/>
        </a:prstGeom>
        <a:solidFill>
          <a:srgbClr val="FDC7F5"/>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 - SAVE THIS FILE TO YOUR COMPUTER &amp; UPDATE THIS 1 TIME,</a:t>
          </a:r>
          <a:r>
            <a:rPr lang="en-US" sz="900" b="1" i="1" u="none" strike="noStrike" baseline="0">
              <a:solidFill>
                <a:srgbClr val="7030A0"/>
              </a:solidFill>
              <a:effectLst/>
              <a:latin typeface="+mn-lt"/>
              <a:ea typeface="+mn-ea"/>
              <a:cs typeface="+mn-cs"/>
            </a:rPr>
            <a:t> EVERY MONTH.  THAT'S ONLY 12X A YEAR AND IT WILL CHANGE YOUR LIFE!</a:t>
          </a:r>
          <a:endParaRPr lang="en-US" sz="900" b="0"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In </a:t>
          </a:r>
          <a:r>
            <a:rPr lang="en-US" sz="900" b="1" i="0" u="none" strike="noStrike">
              <a:effectLst/>
              <a:latin typeface="+mn-lt"/>
              <a:ea typeface="+mn-ea"/>
              <a:cs typeface="+mn-cs"/>
            </a:rPr>
            <a:t>Table (A)</a:t>
          </a:r>
          <a:r>
            <a:rPr lang="en-US" sz="900" b="0" i="0" u="none" strike="noStrike">
              <a:effectLst/>
              <a:latin typeface="+mn-lt"/>
              <a:ea typeface="+mn-ea"/>
              <a:cs typeface="+mn-cs"/>
            </a:rPr>
            <a:t> (below) simply enter all of your actual income earned (cash inflows) and expenses paid (cash outflows) in their respective category in the yellow highlighted areas. </a:t>
          </a:r>
        </a:p>
        <a:p>
          <a:pPr rtl="0"/>
          <a:br>
            <a:rPr lang="en-US" sz="900" b="0" i="0" u="none" strike="noStrike">
              <a:effectLst/>
              <a:latin typeface="+mn-lt"/>
              <a:ea typeface="+mn-ea"/>
              <a:cs typeface="+mn-cs"/>
            </a:rPr>
          </a:br>
          <a:r>
            <a:rPr lang="en-US" sz="900" b="1" i="0" u="none" strike="noStrike">
              <a:effectLst/>
              <a:latin typeface="+mn-lt"/>
              <a:ea typeface="+mn-ea"/>
              <a:cs typeface="+mn-cs"/>
            </a:rPr>
            <a:t>Step 2:  </a:t>
          </a:r>
          <a:r>
            <a:rPr lang="en-US" sz="900" b="0" i="0" u="none" strike="noStrike">
              <a:effectLst/>
              <a:latin typeface="+mn-lt"/>
              <a:ea typeface="+mn-ea"/>
              <a:cs typeface="+mn-cs"/>
            </a:rPr>
            <a:t>You can see </a:t>
          </a:r>
          <a:r>
            <a:rPr lang="en-US" sz="900" b="1" i="0" u="none" strike="noStrike">
              <a:effectLst/>
              <a:latin typeface="+mn-lt"/>
              <a:ea typeface="+mn-ea"/>
              <a:cs typeface="+mn-cs"/>
            </a:rPr>
            <a:t>Table (B)</a:t>
          </a:r>
          <a:r>
            <a:rPr lang="en-US" sz="900" b="0" i="0" u="none" strike="noStrike">
              <a:effectLst/>
              <a:latin typeface="+mn-lt"/>
              <a:ea typeface="+mn-ea"/>
              <a:cs typeface="+mn-cs"/>
            </a:rPr>
            <a:t> has automatically updated for you based on the information you entered in </a:t>
          </a:r>
          <a:r>
            <a:rPr lang="en-US" sz="900" b="1" i="0" u="none" strike="noStrike">
              <a:effectLst/>
              <a:latin typeface="+mn-lt"/>
              <a:ea typeface="+mn-ea"/>
              <a:cs typeface="+mn-cs"/>
            </a:rPr>
            <a:t>Table (A)</a:t>
          </a:r>
          <a:r>
            <a:rPr lang="en-US" sz="900" b="0" i="0" u="none" strike="noStrike">
              <a:effectLst/>
              <a:latin typeface="+mn-lt"/>
              <a:ea typeface="+mn-ea"/>
              <a:cs typeface="+mn-cs"/>
            </a:rPr>
            <a:t>. (DO YOU</a:t>
          </a:r>
          <a:r>
            <a:rPr lang="en-US" sz="900" b="0" i="0" u="none" strike="noStrike" baseline="0">
              <a:effectLst/>
              <a:latin typeface="+mn-lt"/>
              <a:ea typeface="+mn-ea"/>
              <a:cs typeface="+mn-cs"/>
            </a:rPr>
            <a:t> BELIEVE IN MAGIC?!?)</a:t>
          </a:r>
          <a:endParaRPr lang="en-US" sz="900" b="0" i="0" u="none" strike="noStrike">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3:  </a:t>
          </a:r>
          <a:r>
            <a:rPr lang="en-US" sz="900" b="0" i="0" u="none" strike="noStrike">
              <a:effectLst/>
              <a:latin typeface="+mn-lt"/>
              <a:ea typeface="+mn-ea"/>
              <a:cs typeface="+mn-cs"/>
            </a:rPr>
            <a:t>If you want to see a further breakdown of how your budget compares to your forecasted budget, find "+" above "AI", "AX" and "BM" in the very  top column of this page, which will expand </a:t>
          </a:r>
          <a:r>
            <a:rPr lang="en-US" sz="900" b="1" i="0" u="none" strike="noStrike">
              <a:effectLst/>
              <a:latin typeface="+mn-lt"/>
              <a:ea typeface="+mn-ea"/>
              <a:cs typeface="+mn-cs"/>
            </a:rPr>
            <a:t>Table (B) </a:t>
          </a:r>
          <a:r>
            <a:rPr lang="en-US" sz="900" b="0" i="0" u="none" strike="noStrike">
              <a:effectLst/>
              <a:latin typeface="+mn-lt"/>
              <a:ea typeface="+mn-ea"/>
              <a:cs typeface="+mn-cs"/>
            </a:rPr>
            <a:t>to show the monthly variances.</a:t>
          </a:r>
        </a:p>
        <a:p>
          <a:pPr rtl="0"/>
          <a:br>
            <a:rPr lang="en-US" sz="900" b="0" i="0" u="none" strike="noStrike">
              <a:effectLst/>
              <a:latin typeface="+mn-lt"/>
              <a:ea typeface="+mn-ea"/>
              <a:cs typeface="+mn-cs"/>
            </a:rPr>
          </a:br>
          <a:r>
            <a:rPr lang="en-US" sz="900" b="0" i="0" u="none" strike="noStrike">
              <a:effectLst/>
              <a:latin typeface="+mn-lt"/>
              <a:ea typeface="+mn-ea"/>
              <a:cs typeface="+mn-cs"/>
            </a:rPr>
            <a:t>You’ll get the most factual analysis if you try to ensure the information you enter is as accurate as possible.  This is important in understanding how your actual budget compares to what your budget should be throughout the year. The below table(s) compare your personal budget to your actual monthly income and expenses while also showing the variance between the two. </a:t>
          </a:r>
        </a:p>
      </xdr:txBody>
    </xdr:sp>
    <xdr:clientData fLocksWithSheet="0"/>
  </xdr:oneCellAnchor>
  <xdr:oneCellAnchor>
    <xdr:from>
      <xdr:col>0</xdr:col>
      <xdr:colOff>51435</xdr:colOff>
      <xdr:row>53</xdr:row>
      <xdr:rowOff>121920</xdr:rowOff>
    </xdr:from>
    <xdr:ext cx="14175105" cy="670560"/>
    <xdr:sp macro="" textlink="">
      <xdr:nvSpPr>
        <xdr:cNvPr id="3" name="Shape 10">
          <a:extLst>
            <a:ext uri="{FF2B5EF4-FFF2-40B4-BE49-F238E27FC236}">
              <a16:creationId xmlns:a16="http://schemas.microsoft.com/office/drawing/2014/main" id="{00000000-0008-0000-0A00-000003000000}"/>
            </a:ext>
          </a:extLst>
        </xdr:cNvPr>
        <xdr:cNvSpPr txBox="1"/>
      </xdr:nvSpPr>
      <xdr:spPr>
        <a:xfrm>
          <a:off x="51435" y="7414260"/>
          <a:ext cx="14175105" cy="670560"/>
        </a:xfrm>
        <a:prstGeom prst="rect">
          <a:avLst/>
        </a:prstGeom>
        <a:solidFill>
          <a:srgbClr val="FDC7F5"/>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0" u="sng" strike="noStrike">
              <a:effectLst/>
              <a:latin typeface="+mn-lt"/>
              <a:ea typeface="+mn-ea"/>
              <a:cs typeface="+mn-cs"/>
            </a:rPr>
            <a:t>What is a Budget to Actual Analysis</a:t>
          </a:r>
          <a:endParaRPr lang="en-US" sz="900" b="0" i="0" u="none" strike="noStrike">
            <a:effectLst/>
            <a:latin typeface="+mn-lt"/>
            <a:ea typeface="+mn-ea"/>
            <a:cs typeface="+mn-cs"/>
          </a:endParaRPr>
        </a:p>
        <a:p>
          <a:pPr rtl="0"/>
          <a:r>
            <a:rPr lang="en-US" sz="900" b="0" i="0" u="none" strike="noStrike">
              <a:effectLst/>
              <a:latin typeface="+mn-lt"/>
              <a:ea typeface="+mn-ea"/>
              <a:cs typeface="+mn-cs"/>
            </a:rPr>
            <a:t>As previously discussed, your budget is an estimate of what your monthly income and expenses are. As such, it is important to track your budget on a monthly basis and see how accurate your estimate is. That is exactly what a budget to actual analysis is. It shows what you estimate your budget to be, it shows you what your actual cash inflows and outflows were each month, and then it shows you the difference between the estimate and actual.  ESSENTIALLY THIS IS YOUR SPENDING</a:t>
          </a:r>
          <a:r>
            <a:rPr lang="en-US" sz="900" b="0" i="0" u="none" strike="noStrike" baseline="0">
              <a:effectLst/>
              <a:latin typeface="+mn-lt"/>
              <a:ea typeface="+mn-ea"/>
              <a:cs typeface="+mn-cs"/>
            </a:rPr>
            <a:t> REPORT CARD.  YOU HAVE TO TRACK YOURSELF TO IMPROVE YOURSELF!</a:t>
          </a:r>
          <a:br>
            <a:rPr lang="en-US" sz="900"/>
          </a:br>
          <a:endParaRPr sz="900" b="0" i="0" u="none" strike="noStrike" cap="none">
            <a:solidFill>
              <a:srgbClr val="FF0000"/>
            </a:solidFill>
            <a:latin typeface="Arial"/>
            <a:ea typeface="Arial"/>
            <a:cs typeface="Arial"/>
            <a:sym typeface="Arial"/>
          </a:endParaRPr>
        </a:p>
      </xdr:txBody>
    </xdr:sp>
    <xdr:clientData fLocksWithSheet="0"/>
  </xdr:oneCellAnchor>
  <xdr:oneCellAnchor>
    <xdr:from>
      <xdr:col>34</xdr:col>
      <xdr:colOff>226869</xdr:colOff>
      <xdr:row>3</xdr:row>
      <xdr:rowOff>37234</xdr:rowOff>
    </xdr:from>
    <xdr:ext cx="1043940" cy="413385"/>
    <xdr:sp macro="" textlink="">
      <xdr:nvSpPr>
        <xdr:cNvPr id="5" name="Shape 5">
          <a:hlinkClick xmlns:r="http://schemas.openxmlformats.org/officeDocument/2006/relationships" r:id="rId1"/>
          <a:extLst>
            <a:ext uri="{FF2B5EF4-FFF2-40B4-BE49-F238E27FC236}">
              <a16:creationId xmlns:a16="http://schemas.microsoft.com/office/drawing/2014/main" id="{00000000-0008-0000-0A00-000005000000}"/>
            </a:ext>
          </a:extLst>
        </xdr:cNvPr>
        <xdr:cNvSpPr txBox="1"/>
      </xdr:nvSpPr>
      <xdr:spPr>
        <a:xfrm>
          <a:off x="13085619" y="487507"/>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1510665</xdr:colOff>
      <xdr:row>1</xdr:row>
      <xdr:rowOff>95250</xdr:rowOff>
    </xdr:from>
    <xdr:ext cx="2657475" cy="240030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632585" y="247650"/>
          <a:ext cx="2657475" cy="24003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45720</xdr:colOff>
      <xdr:row>2</xdr:row>
      <xdr:rowOff>86994</xdr:rowOff>
    </xdr:from>
    <xdr:ext cx="10033462" cy="1261746"/>
    <xdr:sp macro="" textlink="">
      <xdr:nvSpPr>
        <xdr:cNvPr id="11" name="Shape 11">
          <a:extLst>
            <a:ext uri="{FF2B5EF4-FFF2-40B4-BE49-F238E27FC236}">
              <a16:creationId xmlns:a16="http://schemas.microsoft.com/office/drawing/2014/main" id="{00000000-0008-0000-0C00-00000B000000}"/>
            </a:ext>
          </a:extLst>
        </xdr:cNvPr>
        <xdr:cNvSpPr txBox="1"/>
      </xdr:nvSpPr>
      <xdr:spPr>
        <a:xfrm>
          <a:off x="175606" y="416039"/>
          <a:ext cx="10033462" cy="1261746"/>
        </a:xfrm>
        <a:prstGeom prst="rect">
          <a:avLst/>
        </a:prstGeom>
        <a:solidFill>
          <a:srgbClr val="A1FFF7"/>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Enter all assets and liabilities into </a:t>
          </a:r>
          <a:r>
            <a:rPr lang="en-US" sz="900" b="1" i="0" u="none" strike="noStrike">
              <a:effectLst/>
              <a:latin typeface="+mn-lt"/>
              <a:ea typeface="+mn-ea"/>
              <a:cs typeface="+mn-cs"/>
            </a:rPr>
            <a:t>Table (A)</a:t>
          </a:r>
          <a:r>
            <a:rPr lang="en-US" sz="900" b="0" i="0" u="none" strike="noStrike">
              <a:effectLst/>
              <a:latin typeface="+mn-lt"/>
              <a:ea typeface="+mn-ea"/>
              <a:cs typeface="+mn-cs"/>
            </a:rPr>
            <a:t> where it is highlighted in yellow. </a:t>
          </a:r>
        </a:p>
        <a:p>
          <a:pPr marL="0" marR="0" lvl="0" indent="0" defTabSz="914400" rtl="0" eaLnBrk="1" fontAlgn="auto" latinLnBrk="0" hangingPunct="1">
            <a:lnSpc>
              <a:spcPct val="100000"/>
            </a:lnSpc>
            <a:spcBef>
              <a:spcPts val="0"/>
            </a:spcBef>
            <a:spcAft>
              <a:spcPts val="0"/>
            </a:spcAft>
            <a:buClrTx/>
            <a:buSzTx/>
            <a:buFontTx/>
            <a:buNone/>
            <a:tabLst/>
            <a:defRPr/>
          </a:pPr>
          <a:br>
            <a:rPr lang="en-US" sz="900" b="0" i="0" u="none" strike="noStrike">
              <a:effectLst/>
              <a:latin typeface="+mn-lt"/>
              <a:ea typeface="+mn-ea"/>
              <a:cs typeface="+mn-cs"/>
            </a:rPr>
          </a:br>
          <a:r>
            <a:rPr lang="en-US" sz="900" b="1" i="0" u="none" strike="noStrike">
              <a:effectLst/>
              <a:latin typeface="+mn-lt"/>
              <a:ea typeface="+mn-ea"/>
              <a:cs typeface="+mn-cs"/>
            </a:rPr>
            <a:t>Step 2:  Table (B) </a:t>
          </a:r>
          <a:r>
            <a:rPr lang="en-US" sz="900" b="0" i="0" u="none" strike="noStrike">
              <a:effectLst/>
              <a:latin typeface="+mn-lt"/>
              <a:ea typeface="+mn-ea"/>
              <a:cs typeface="+mn-cs"/>
            </a:rPr>
            <a:t>and </a:t>
          </a:r>
          <a:r>
            <a:rPr lang="en-US" sz="900" b="1" i="0" u="none" strike="noStrike">
              <a:effectLst/>
              <a:latin typeface="+mn-lt"/>
              <a:ea typeface="+mn-ea"/>
              <a:cs typeface="+mn-cs"/>
            </a:rPr>
            <a:t>(C)</a:t>
          </a:r>
          <a:r>
            <a:rPr lang="en-US" sz="900" b="0" i="0" u="none" strike="noStrike">
              <a:effectLst/>
              <a:latin typeface="+mn-lt"/>
              <a:ea typeface="+mn-ea"/>
              <a:cs typeface="+mn-cs"/>
            </a:rPr>
            <a:t> will automatically calculate your “Net Worth Summary“ and “Net Worth Forecast”</a:t>
          </a:r>
          <a:br>
            <a:rPr lang="en-US" sz="900"/>
          </a:br>
          <a:endParaRPr kumimoji="0" lang="en-US"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900" b="0" i="1" u="none" strike="noStrike" kern="0" cap="none" spc="0" normalizeH="0" baseline="0" noProof="0">
              <a:ln>
                <a:noFill/>
              </a:ln>
              <a:solidFill>
                <a:sysClr val="windowText" lastClr="000000"/>
              </a:solidFill>
              <a:effectLst/>
              <a:uLnTx/>
              <a:uFillTx/>
              <a:latin typeface="+mn-lt"/>
              <a:ea typeface="+mn-ea"/>
              <a:cs typeface="+mn-cs"/>
            </a:rPr>
            <a:t>Note: </a:t>
          </a:r>
          <a:r>
            <a:rPr kumimoji="0" lang="en-US" sz="900" b="1" i="1" u="none" strike="noStrike" kern="0" cap="none" spc="0" normalizeH="0" baseline="0" noProof="0">
              <a:ln>
                <a:noFill/>
              </a:ln>
              <a:solidFill>
                <a:sysClr val="windowText" lastClr="000000"/>
              </a:solidFill>
              <a:effectLst/>
              <a:uLnTx/>
              <a:uFillTx/>
              <a:latin typeface="+mn-lt"/>
              <a:ea typeface="+mn-ea"/>
              <a:cs typeface="+mn-cs"/>
            </a:rPr>
            <a:t>Assets </a:t>
          </a:r>
          <a:r>
            <a:rPr kumimoji="0" lang="en-US" sz="900" b="0" i="1" u="none" strike="noStrike" kern="0" cap="none" spc="0" normalizeH="0" baseline="0" noProof="0">
              <a:ln>
                <a:noFill/>
              </a:ln>
              <a:solidFill>
                <a:sysClr val="windowText" lastClr="000000"/>
              </a:solidFill>
              <a:effectLst/>
              <a:uLnTx/>
              <a:uFillTx/>
              <a:latin typeface="+mn-lt"/>
              <a:ea typeface="+mn-ea"/>
              <a:cs typeface="+mn-cs"/>
            </a:rPr>
            <a:t>include all money in checking/saving/investment accounts, any owned real estate, and any other assets like owned jewelry, owned vehicles, stocks/bonds, etc. </a:t>
          </a:r>
          <a:r>
            <a:rPr kumimoji="0" lang="en-US" sz="900" b="1" i="1" u="none" strike="noStrike" kern="0" cap="none" spc="0" normalizeH="0" baseline="0" noProof="0">
              <a:ln>
                <a:noFill/>
              </a:ln>
              <a:solidFill>
                <a:sysClr val="windowText" lastClr="000000"/>
              </a:solidFill>
              <a:effectLst/>
              <a:uLnTx/>
              <a:uFillTx/>
              <a:latin typeface="+mn-lt"/>
              <a:ea typeface="+mn-ea"/>
              <a:cs typeface="+mn-cs"/>
            </a:rPr>
            <a:t>Liabilities </a:t>
          </a:r>
          <a:r>
            <a:rPr kumimoji="0" lang="en-US" sz="900" b="0" i="1" u="none" strike="noStrike" kern="0" cap="none" spc="0" normalizeH="0" baseline="0" noProof="0">
              <a:ln>
                <a:noFill/>
              </a:ln>
              <a:solidFill>
                <a:sysClr val="windowText" lastClr="000000"/>
              </a:solidFill>
              <a:effectLst/>
              <a:uLnTx/>
              <a:uFillTx/>
              <a:latin typeface="+mn-lt"/>
              <a:ea typeface="+mn-ea"/>
              <a:cs typeface="+mn-cs"/>
            </a:rPr>
            <a:t>include credit card debt, property mortgages, student loans, car loans and any other types of owed amounts of money.</a:t>
          </a:r>
          <a:endParaRPr kumimoji="0" lang="en-US" sz="900" b="0" i="0" u="none" strike="noStrike" kern="0" cap="none" spc="0" normalizeH="0" baseline="0" noProof="0">
            <a:ln>
              <a:noFill/>
            </a:ln>
            <a:solidFill>
              <a:sysClr val="windowText" lastClr="000000"/>
            </a:solidFill>
            <a:effectLst/>
            <a:uLnTx/>
            <a:uFillTx/>
            <a:latin typeface="+mn-lt"/>
            <a:ea typeface="+mn-ea"/>
            <a:cs typeface="+mn-cs"/>
          </a:endParaRPr>
        </a:p>
        <a:p>
          <a:pPr rtl="0"/>
          <a:endParaRPr sz="900"/>
        </a:p>
      </xdr:txBody>
    </xdr:sp>
    <xdr:clientData fLocksWithSheet="0"/>
  </xdr:oneCellAnchor>
  <xdr:oneCellAnchor>
    <xdr:from>
      <xdr:col>0</xdr:col>
      <xdr:colOff>95249</xdr:colOff>
      <xdr:row>59</xdr:row>
      <xdr:rowOff>60324</xdr:rowOff>
    </xdr:from>
    <xdr:ext cx="9346623" cy="2320926"/>
    <xdr:sp macro="" textlink="">
      <xdr:nvSpPr>
        <xdr:cNvPr id="3" name="Shape 11">
          <a:extLst>
            <a:ext uri="{FF2B5EF4-FFF2-40B4-BE49-F238E27FC236}">
              <a16:creationId xmlns:a16="http://schemas.microsoft.com/office/drawing/2014/main" id="{00000000-0008-0000-0C00-000003000000}"/>
            </a:ext>
          </a:extLst>
        </xdr:cNvPr>
        <xdr:cNvSpPr txBox="1"/>
      </xdr:nvSpPr>
      <xdr:spPr>
        <a:xfrm>
          <a:off x="95249" y="8629360"/>
          <a:ext cx="9346623" cy="2320926"/>
        </a:xfrm>
        <a:prstGeom prst="rect">
          <a:avLst/>
        </a:prstGeom>
        <a:solidFill>
          <a:srgbClr val="A1FFF7"/>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0" u="sng" strike="noStrike">
              <a:effectLst/>
              <a:latin typeface="+mn-lt"/>
              <a:ea typeface="+mn-ea"/>
              <a:cs typeface="+mn-cs"/>
            </a:rPr>
            <a:t>What is Net Worth?</a:t>
          </a:r>
          <a:endParaRPr lang="en-US" sz="900" b="0" i="0" u="none" strike="noStrike">
            <a:effectLst/>
            <a:latin typeface="+mn-lt"/>
            <a:ea typeface="+mn-ea"/>
            <a:cs typeface="+mn-cs"/>
          </a:endParaRPr>
        </a:p>
        <a:p>
          <a:pPr rtl="0"/>
          <a:r>
            <a:rPr lang="en-US" sz="900" b="0" i="0" u="none" strike="noStrike">
              <a:effectLst/>
              <a:latin typeface="+mn-lt"/>
              <a:ea typeface="+mn-ea"/>
              <a:cs typeface="+mn-cs"/>
            </a:rPr>
            <a:t>One common misconception is that only the rich and famous have a "Net Worth". This is not true, you get one too! All people have a financial net worth. Net worth is simply a calculation of your financial position at any given moment, taking all of the assets you own and subtracting all of the debts you owe. If the net amount is positive then you have more assets than liabilities. If the amount is negative then you have more liabilities than assets. </a:t>
          </a:r>
        </a:p>
        <a:p>
          <a:pPr rtl="0"/>
          <a:br>
            <a:rPr lang="en-US" sz="900" b="0" i="0" u="none" strike="noStrike">
              <a:effectLst/>
              <a:latin typeface="+mn-lt"/>
              <a:ea typeface="+mn-ea"/>
              <a:cs typeface="+mn-cs"/>
            </a:rPr>
          </a:br>
          <a:r>
            <a:rPr lang="en-US" sz="900" b="1" i="0" u="sng" strike="noStrike">
              <a:effectLst/>
              <a:latin typeface="+mn-lt"/>
              <a:ea typeface="+mn-ea"/>
              <a:cs typeface="+mn-cs"/>
            </a:rPr>
            <a:t>Improve Your Net Worth</a:t>
          </a:r>
          <a:endParaRPr lang="en-US" sz="900" b="0" i="0" u="none" strike="noStrike">
            <a:effectLst/>
            <a:latin typeface="+mn-lt"/>
            <a:ea typeface="+mn-ea"/>
            <a:cs typeface="+mn-cs"/>
          </a:endParaRPr>
        </a:p>
        <a:p>
          <a:pPr rtl="0"/>
          <a:r>
            <a:rPr lang="en-US" sz="900" b="0" i="0" u="none" strike="noStrike">
              <a:effectLst/>
              <a:latin typeface="+mn-lt"/>
              <a:ea typeface="+mn-ea"/>
              <a:cs typeface="+mn-cs"/>
            </a:rPr>
            <a:t>The goal is to always be building your net worth. The first step is to spend less than you make every month. This is where your personal cash flow statement and budget come into the picture. The goal is to always have excess cash at the end of each month. </a:t>
          </a:r>
        </a:p>
        <a:p>
          <a:pPr rtl="0"/>
          <a:br>
            <a:rPr lang="en-US" sz="900" b="0" i="0" u="none" strike="noStrike">
              <a:effectLst/>
              <a:latin typeface="+mn-lt"/>
              <a:ea typeface="+mn-ea"/>
              <a:cs typeface="+mn-cs"/>
            </a:rPr>
          </a:br>
          <a:r>
            <a:rPr lang="en-US" sz="900" b="0" i="0" u="none" strike="noStrike">
              <a:effectLst/>
              <a:latin typeface="+mn-lt"/>
              <a:ea typeface="+mn-ea"/>
              <a:cs typeface="+mn-cs"/>
            </a:rPr>
            <a:t>Once you have reached the point that you are saving money each month then the goal shifts and becomes how you can </a:t>
          </a:r>
          <a:r>
            <a:rPr lang="en-US" sz="900" b="0" i="1" u="none" strike="noStrike">
              <a:effectLst/>
              <a:latin typeface="+mn-lt"/>
              <a:ea typeface="+mn-ea"/>
              <a:cs typeface="+mn-cs"/>
            </a:rPr>
            <a:t>grow </a:t>
          </a:r>
          <a:r>
            <a:rPr lang="en-US" sz="900" b="0" i="0" u="none" strike="noStrike">
              <a:effectLst/>
              <a:latin typeface="+mn-lt"/>
              <a:ea typeface="+mn-ea"/>
              <a:cs typeface="+mn-cs"/>
            </a:rPr>
            <a:t>the amount of money you save. This can be done by reducing your expenses, increasing the amount of money you earn, or both. The budget diagnostic will help you identify areas in which you are overpaying that you can improve upon. The other side, increasing your earnings, comes with time and effort. If you work at a company you can push for a raise or a bonus to increase the money you earn. If you are self-employed you can focus on business development, increasing customers and growing your business. </a:t>
          </a:r>
        </a:p>
        <a:p>
          <a:pPr rtl="0"/>
          <a:br>
            <a:rPr lang="en-US" sz="900" b="0" i="0" u="none" strike="noStrike">
              <a:effectLst/>
              <a:latin typeface="+mn-lt"/>
              <a:ea typeface="+mn-ea"/>
              <a:cs typeface="+mn-cs"/>
            </a:rPr>
          </a:br>
          <a:r>
            <a:rPr lang="en-US" sz="900" b="0" i="0" u="none" strike="noStrike">
              <a:effectLst/>
              <a:latin typeface="+mn-lt"/>
              <a:ea typeface="+mn-ea"/>
              <a:cs typeface="+mn-cs"/>
            </a:rPr>
            <a:t>Regardless of if you are employed by a company or self-employed, everyone can pursue new and exciting opportunities. Everyone can hustle. Whether you want to get a new job that better reflects your financial goals, ask for a raise, start a part-time job or a side-hustle, you can set goals and improve your financial position in time.</a:t>
          </a:r>
        </a:p>
        <a:p>
          <a:br>
            <a:rPr lang="en-US" sz="900"/>
          </a:br>
          <a:br>
            <a:rPr lang="en-US" sz="900"/>
          </a:br>
          <a:endParaRPr sz="900"/>
        </a:p>
      </xdr:txBody>
    </xdr:sp>
    <xdr:clientData fLocksWithSheet="0"/>
  </xdr:oneCellAnchor>
  <xdr:oneCellAnchor>
    <xdr:from>
      <xdr:col>15</xdr:col>
      <xdr:colOff>243840</xdr:colOff>
      <xdr:row>3</xdr:row>
      <xdr:rowOff>53340</xdr:rowOff>
    </xdr:from>
    <xdr:ext cx="1043940" cy="413385"/>
    <xdr:sp macro="" textlink="">
      <xdr:nvSpPr>
        <xdr:cNvPr id="5" name="Shape 5">
          <a:hlinkClick xmlns:r="http://schemas.openxmlformats.org/officeDocument/2006/relationships" r:id="rId1"/>
          <a:extLst>
            <a:ext uri="{FF2B5EF4-FFF2-40B4-BE49-F238E27FC236}">
              <a16:creationId xmlns:a16="http://schemas.microsoft.com/office/drawing/2014/main" id="{00000000-0008-0000-0C00-000005000000}"/>
            </a:ext>
          </a:extLst>
        </xdr:cNvPr>
        <xdr:cNvSpPr txBox="1"/>
      </xdr:nvSpPr>
      <xdr:spPr>
        <a:xfrm>
          <a:off x="7940040" y="51816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twoCellAnchor>
    <xdr:from>
      <xdr:col>13</xdr:col>
      <xdr:colOff>7620</xdr:colOff>
      <xdr:row>44</xdr:row>
      <xdr:rowOff>15240</xdr:rowOff>
    </xdr:from>
    <xdr:to>
      <xdr:col>17</xdr:col>
      <xdr:colOff>68580</xdr:colOff>
      <xdr:row>50</xdr:row>
      <xdr:rowOff>0</xdr:rowOff>
    </xdr:to>
    <xdr:sp macro="" textlink="">
      <xdr:nvSpPr>
        <xdr:cNvPr id="2" name="Line Callout 2 1">
          <a:extLst>
            <a:ext uri="{FF2B5EF4-FFF2-40B4-BE49-F238E27FC236}">
              <a16:creationId xmlns:a16="http://schemas.microsoft.com/office/drawing/2014/main" id="{00000000-0008-0000-0C00-000002000000}"/>
            </a:ext>
          </a:extLst>
        </xdr:cNvPr>
        <xdr:cNvSpPr/>
      </xdr:nvSpPr>
      <xdr:spPr>
        <a:xfrm>
          <a:off x="6621780" y="6225540"/>
          <a:ext cx="2286000" cy="708660"/>
        </a:xfrm>
        <a:prstGeom prst="borderCallout2">
          <a:avLst>
            <a:gd name="adj1" fmla="val 46707"/>
            <a:gd name="adj2" fmla="val 100334"/>
            <a:gd name="adj3" fmla="val 167137"/>
            <a:gd name="adj4" fmla="val 117333"/>
            <a:gd name="adj5" fmla="val 232930"/>
            <a:gd name="adj6" fmla="val 97666"/>
          </a:avLst>
        </a:prstGeom>
        <a:solidFill>
          <a:srgbClr val="A1FFF7"/>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1">
              <a:solidFill>
                <a:srgbClr val="FF0000"/>
              </a:solidFill>
            </a:rPr>
            <a:t>Net Cash - </a:t>
          </a:r>
          <a:r>
            <a:rPr lang="en-US" sz="900">
              <a:solidFill>
                <a:srgbClr val="FF0000"/>
              </a:solidFill>
            </a:rPr>
            <a:t>This is the net cash (either excess cash or deficit cash) from your budget diagnostic tab. This number can change as your budget improves!!</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17144</xdr:colOff>
      <xdr:row>2</xdr:row>
      <xdr:rowOff>57149</xdr:rowOff>
    </xdr:from>
    <xdr:ext cx="10711470" cy="9762260"/>
    <xdr:sp macro="" textlink="">
      <xdr:nvSpPr>
        <xdr:cNvPr id="12" name="Shape 12">
          <a:extLst>
            <a:ext uri="{FF2B5EF4-FFF2-40B4-BE49-F238E27FC236}">
              <a16:creationId xmlns:a16="http://schemas.microsoft.com/office/drawing/2014/main" id="{00000000-0008-0000-0D00-00000C000000}"/>
            </a:ext>
          </a:extLst>
        </xdr:cNvPr>
        <xdr:cNvSpPr txBox="1"/>
      </xdr:nvSpPr>
      <xdr:spPr>
        <a:xfrm>
          <a:off x="147030" y="386194"/>
          <a:ext cx="10711470" cy="9762260"/>
        </a:xfrm>
        <a:prstGeom prst="rect">
          <a:avLst/>
        </a:prstGeom>
        <a:solidFill>
          <a:srgbClr val="A1FFF7"/>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Do nothing, sit back, and learn. (See, finances are easy😉) We’re just here to teach you all about the infamous “Credit Score.”</a:t>
          </a:r>
        </a:p>
        <a:p>
          <a:pPr rtl="0"/>
          <a:br>
            <a:rPr lang="en-US" sz="900" b="0" i="0" u="none" strike="noStrike">
              <a:effectLst/>
              <a:latin typeface="+mn-lt"/>
              <a:ea typeface="+mn-ea"/>
              <a:cs typeface="+mn-cs"/>
            </a:rPr>
          </a:br>
          <a:r>
            <a:rPr lang="en-US" sz="900" b="1" i="0" u="sng" strike="noStrike">
              <a:effectLst/>
              <a:latin typeface="+mn-lt"/>
              <a:ea typeface="+mn-ea"/>
              <a:cs typeface="+mn-cs"/>
            </a:rPr>
            <a:t>What is a Credit Score?</a:t>
          </a:r>
          <a:endParaRPr lang="en-US" sz="900" b="0" i="0" u="none" strike="noStrike">
            <a:effectLst/>
            <a:latin typeface="+mn-lt"/>
            <a:ea typeface="+mn-ea"/>
            <a:cs typeface="+mn-cs"/>
          </a:endParaRPr>
        </a:p>
        <a:p>
          <a:pPr rtl="0"/>
          <a:r>
            <a:rPr lang="en-US" sz="900" b="0" i="0" u="none" strike="noStrike">
              <a:effectLst/>
              <a:latin typeface="+mn-lt"/>
              <a:ea typeface="+mn-ea"/>
              <a:cs typeface="+mn-cs"/>
            </a:rPr>
            <a:t>A credit score is a number between </a:t>
          </a:r>
          <a:r>
            <a:rPr lang="en-US" sz="900" b="1" i="0" u="none" strike="noStrike">
              <a:effectLst/>
              <a:latin typeface="+mn-lt"/>
              <a:ea typeface="+mn-ea"/>
              <a:cs typeface="+mn-cs"/>
            </a:rPr>
            <a:t>300-850 </a:t>
          </a:r>
          <a:r>
            <a:rPr lang="en-US" sz="900" b="0" i="0" u="none" strike="noStrike">
              <a:effectLst/>
              <a:latin typeface="+mn-lt"/>
              <a:ea typeface="+mn-ea"/>
              <a:cs typeface="+mn-cs"/>
            </a:rPr>
            <a:t>that represents a consumer's creditworthiness, which is your ability to borrow and repay various loans. Your credit score is influenced by five separate factors:</a:t>
          </a:r>
        </a:p>
        <a:p>
          <a:pPr rtl="0" fontAlgn="base"/>
          <a:br>
            <a:rPr lang="en-US" sz="900" b="0" i="0" u="none" strike="noStrike">
              <a:effectLst/>
              <a:latin typeface="+mn-lt"/>
              <a:ea typeface="+mn-ea"/>
              <a:cs typeface="+mn-cs"/>
            </a:rPr>
          </a:br>
          <a:r>
            <a:rPr lang="en-US" sz="900" b="0" i="0" u="sng" strike="noStrike">
              <a:effectLst/>
              <a:latin typeface="+mn-lt"/>
              <a:ea typeface="+mn-ea"/>
              <a:cs typeface="+mn-cs"/>
            </a:rPr>
            <a:t>Payment history </a:t>
          </a:r>
          <a:r>
            <a:rPr lang="en-US" sz="900" b="0" i="0" u="none" strike="noStrike">
              <a:effectLst/>
              <a:latin typeface="+mn-lt"/>
              <a:ea typeface="+mn-ea"/>
              <a:cs typeface="+mn-cs"/>
            </a:rPr>
            <a:t>- this refers to how often you have a late payment and is the most important factor; accounting for 35% of your score.</a:t>
          </a:r>
        </a:p>
        <a:p>
          <a:pPr rtl="0" fontAlgn="base"/>
          <a:r>
            <a:rPr lang="en-US" sz="900" b="0" i="0" u="sng" strike="noStrike">
              <a:effectLst/>
              <a:latin typeface="+mn-lt"/>
              <a:ea typeface="+mn-ea"/>
              <a:cs typeface="+mn-cs"/>
            </a:rPr>
            <a:t>Credit utilization</a:t>
          </a:r>
          <a:r>
            <a:rPr lang="en-US" sz="900" b="0" i="0" u="none" strike="noStrike">
              <a:effectLst/>
              <a:latin typeface="+mn-lt"/>
              <a:ea typeface="+mn-ea"/>
              <a:cs typeface="+mn-cs"/>
            </a:rPr>
            <a:t> - this refers to how much of your available credit you are using. For example, if you have a credit card with a $10,000 maximum limit. How much of that limit is used at any given time. Your credit utilization ratio should be less than 30%, which means if you have a $10,000 credit limit, you are only carrying a balance of $3,000 or less. Keep in mind this is across all credit cards. This factor accounts for 30% of your score.</a:t>
          </a:r>
        </a:p>
        <a:p>
          <a:pPr rtl="0" fontAlgn="base"/>
          <a:r>
            <a:rPr lang="en-US" sz="900" b="0" i="0" u="sng" strike="noStrike">
              <a:effectLst/>
              <a:latin typeface="+mn-lt"/>
              <a:ea typeface="+mn-ea"/>
              <a:cs typeface="+mn-cs"/>
            </a:rPr>
            <a:t>Average age of credit accounts</a:t>
          </a:r>
          <a:r>
            <a:rPr lang="en-US" sz="900" b="0" i="0" u="none" strike="noStrike">
              <a:effectLst/>
              <a:latin typeface="+mn-lt"/>
              <a:ea typeface="+mn-ea"/>
              <a:cs typeface="+mn-cs"/>
            </a:rPr>
            <a:t> - the older your credit accounts are, the better. This shows a long history of responsible financial management. This factor accounts for 15% of your score.</a:t>
          </a:r>
        </a:p>
        <a:p>
          <a:pPr rtl="0" fontAlgn="base"/>
          <a:r>
            <a:rPr lang="en-US" sz="900" b="0" i="0" u="sng" strike="noStrike">
              <a:effectLst/>
              <a:latin typeface="+mn-lt"/>
              <a:ea typeface="+mn-ea"/>
              <a:cs typeface="+mn-cs"/>
            </a:rPr>
            <a:t>Account types</a:t>
          </a:r>
          <a:r>
            <a:rPr lang="en-US" sz="900" b="0" i="0" u="none" strike="noStrike">
              <a:effectLst/>
              <a:latin typeface="+mn-lt"/>
              <a:ea typeface="+mn-ea"/>
              <a:cs typeface="+mn-cs"/>
            </a:rPr>
            <a:t> -this refers to the various different credit accounts you have, including credit card accounts as well as loans, such as car or home loans. This shows lenders you are responsible in managing multiple different types of debt. This factor accounts for 10% of your score.</a:t>
          </a:r>
        </a:p>
        <a:p>
          <a:pPr rtl="0" fontAlgn="base"/>
          <a:r>
            <a:rPr lang="en-US" sz="900" b="0" i="0" u="sng" strike="noStrike">
              <a:effectLst/>
              <a:latin typeface="+mn-lt"/>
              <a:ea typeface="+mn-ea"/>
              <a:cs typeface="+mn-cs"/>
            </a:rPr>
            <a:t>Inquiries </a:t>
          </a:r>
          <a:r>
            <a:rPr lang="en-US" sz="900" b="0" i="0" u="none" strike="noStrike">
              <a:effectLst/>
              <a:latin typeface="+mn-lt"/>
              <a:ea typeface="+mn-ea"/>
              <a:cs typeface="+mn-cs"/>
            </a:rPr>
            <a:t>- this refers to the number of "hard pulls" that lenders perform when you apply for credit. The more inquiries you have, the lower your score because lenders get nervous when they see someone applying for multiple lines of credit at once or in a short period of time. This factor accounts for 10% of your score.</a:t>
          </a:r>
        </a:p>
        <a:p>
          <a:pPr rtl="0"/>
          <a:br>
            <a:rPr lang="en-US" sz="900" b="0" i="0" u="none" strike="noStrike">
              <a:effectLst/>
              <a:latin typeface="+mn-lt"/>
              <a:ea typeface="+mn-ea"/>
              <a:cs typeface="+mn-cs"/>
            </a:rPr>
          </a:br>
          <a:r>
            <a:rPr lang="en-US" sz="900" b="1" i="0" u="sng" strike="noStrike">
              <a:effectLst/>
              <a:latin typeface="+mn-lt"/>
              <a:ea typeface="+mn-ea"/>
              <a:cs typeface="+mn-cs"/>
            </a:rPr>
            <a:t>How Does Your Credit Score Affect You</a:t>
          </a:r>
          <a:endParaRPr lang="en-US" sz="900" b="0" i="0" u="none" strike="noStrike">
            <a:effectLst/>
            <a:latin typeface="+mn-lt"/>
            <a:ea typeface="+mn-ea"/>
            <a:cs typeface="+mn-cs"/>
          </a:endParaRPr>
        </a:p>
        <a:p>
          <a:pPr rtl="0"/>
          <a:r>
            <a:rPr lang="en-US" sz="900" b="0" i="0" u="none" strike="noStrike">
              <a:effectLst/>
              <a:latin typeface="+mn-lt"/>
              <a:ea typeface="+mn-ea"/>
              <a:cs typeface="+mn-cs"/>
            </a:rPr>
            <a:t>Credit scores are used for lenders to evaluate the probability of a borrower repaying their loans in a timely manner. An individual with a high credit score is viewed as more reliable in terms of debt repayment than an individual with a low credit score.</a:t>
          </a:r>
        </a:p>
        <a:p>
          <a:pPr rtl="0"/>
          <a:br>
            <a:rPr lang="en-US" sz="900" b="0" i="0" u="none" strike="noStrike">
              <a:effectLst/>
              <a:latin typeface="+mn-lt"/>
              <a:ea typeface="+mn-ea"/>
              <a:cs typeface="+mn-cs"/>
            </a:rPr>
          </a:br>
          <a:r>
            <a:rPr lang="en-US" sz="900" b="0" i="0" u="none" strike="noStrike">
              <a:effectLst/>
              <a:latin typeface="+mn-lt"/>
              <a:ea typeface="+mn-ea"/>
              <a:cs typeface="+mn-cs"/>
            </a:rPr>
            <a:t>Your credit score can cost you thousands of dollars over a lifetime. Having a low credit score means you are getting higher interest rates on your debt. As a general rule, the lower your credit score, the higher your interest rate which translates to more money being paid for interest instead of paying for the actual debt. </a:t>
          </a:r>
        </a:p>
        <a:p>
          <a:pPr rtl="0"/>
          <a:br>
            <a:rPr lang="en-US" sz="900" b="0" i="0" u="none" strike="noStrike">
              <a:effectLst/>
              <a:latin typeface="+mn-lt"/>
              <a:ea typeface="+mn-ea"/>
              <a:cs typeface="+mn-cs"/>
            </a:rPr>
          </a:br>
          <a:r>
            <a:rPr lang="en-US" sz="900" b="1" i="0" u="sng" strike="noStrike">
              <a:effectLst/>
              <a:latin typeface="+mn-lt"/>
              <a:ea typeface="+mn-ea"/>
              <a:cs typeface="+mn-cs"/>
            </a:rPr>
            <a:t>National Credit Score Averages</a:t>
          </a:r>
          <a:endParaRPr lang="en-US" sz="900" b="0" i="0" u="none" strike="noStrike">
            <a:effectLst/>
            <a:latin typeface="+mn-lt"/>
            <a:ea typeface="+mn-ea"/>
            <a:cs typeface="+mn-cs"/>
          </a:endParaRPr>
        </a:p>
        <a:p>
          <a:pPr rtl="0"/>
          <a:r>
            <a:rPr lang="en-US" sz="900" b="0" i="0" u="none" strike="noStrike">
              <a:effectLst/>
              <a:latin typeface="+mn-lt"/>
              <a:ea typeface="+mn-ea"/>
              <a:cs typeface="+mn-cs"/>
            </a:rPr>
            <a:t>The average credit score in the United States is currently at an all-time high of 695. Though different scoring models exist, which cause this figure to fluctuate by a few points, most fall between 660 to 720. This coincides with what the Consumer Financial Protection Bureau defines as 'prime' - an average score.</a:t>
          </a:r>
        </a:p>
        <a:p>
          <a:pPr rtl="0"/>
          <a:br>
            <a:rPr lang="en-US" sz="900" b="0" i="0" u="none" strike="noStrike">
              <a:effectLst/>
              <a:latin typeface="+mn-lt"/>
              <a:ea typeface="+mn-ea"/>
              <a:cs typeface="+mn-cs"/>
            </a:rPr>
          </a:br>
          <a:r>
            <a:rPr lang="en-US" sz="900" b="0" i="0" u="none" strike="noStrike">
              <a:effectLst/>
              <a:latin typeface="+mn-lt"/>
              <a:ea typeface="+mn-ea"/>
              <a:cs typeface="+mn-cs"/>
            </a:rPr>
            <a:t>Approximately 14% of the population has no credit score whatsoever, and is labeled as credit invisible. As a result, these underbanked individuals will have difficulty obtaining new lines of credit.</a:t>
          </a:r>
        </a:p>
        <a:p>
          <a:pPr rtl="0"/>
          <a:br>
            <a:rPr lang="en-US" sz="900" b="0" i="0" u="none" strike="noStrike">
              <a:effectLst/>
              <a:latin typeface="+mn-lt"/>
              <a:ea typeface="+mn-ea"/>
              <a:cs typeface="+mn-cs"/>
            </a:rPr>
          </a:br>
          <a:r>
            <a:rPr lang="en-US" sz="900" b="1" i="0" u="sng" strike="noStrike">
              <a:effectLst/>
              <a:latin typeface="+mn-lt"/>
              <a:ea typeface="+mn-ea"/>
              <a:cs typeface="+mn-cs"/>
            </a:rPr>
            <a:t>Frequently Asked Questions</a:t>
          </a:r>
          <a:endParaRPr lang="en-US" sz="900" b="0" i="0" u="none" strike="noStrike">
            <a:effectLst/>
            <a:latin typeface="+mn-lt"/>
            <a:ea typeface="+mn-ea"/>
            <a:cs typeface="+mn-cs"/>
          </a:endParaRPr>
        </a:p>
        <a:p>
          <a:pPr rtl="0" fontAlgn="base"/>
          <a:r>
            <a:rPr lang="en-US" sz="900" b="0" i="1" u="none" strike="noStrike">
              <a:effectLst/>
              <a:latin typeface="+mn-lt"/>
              <a:ea typeface="+mn-ea"/>
              <a:cs typeface="+mn-cs"/>
            </a:rPr>
            <a:t>How do you build credit?</a:t>
          </a:r>
        </a:p>
        <a:p>
          <a:pPr lvl="1" rtl="0" fontAlgn="base"/>
          <a:r>
            <a:rPr lang="en-US" sz="900" b="0" i="0" u="none" strike="noStrike">
              <a:effectLst/>
              <a:latin typeface="+mn-lt"/>
              <a:ea typeface="+mn-ea"/>
              <a:cs typeface="+mn-cs"/>
            </a:rPr>
            <a:t>The best way to build credit is to focus on those five factors that determine your credit score, which means using credit sparingly and responsibly, only applying for credit you can afford and making payments on time. It takes years to build good credit, but it’s worthwhile to be patient.</a:t>
          </a:r>
        </a:p>
        <a:p>
          <a:pPr rtl="0" fontAlgn="base"/>
          <a:br>
            <a:rPr lang="en-US" sz="900" b="0" i="0" u="none" strike="noStrike">
              <a:effectLst/>
              <a:latin typeface="+mn-lt"/>
              <a:ea typeface="+mn-ea"/>
              <a:cs typeface="+mn-cs"/>
            </a:rPr>
          </a:br>
          <a:r>
            <a:rPr lang="en-US" sz="900" b="0" i="1" u="none" strike="noStrike">
              <a:effectLst/>
              <a:latin typeface="+mn-lt"/>
              <a:ea typeface="+mn-ea"/>
              <a:cs typeface="+mn-cs"/>
            </a:rPr>
            <a:t>Is it ever too late to build credit?````</a:t>
          </a:r>
        </a:p>
        <a:p>
          <a:pPr lvl="1" rtl="0" fontAlgn="base"/>
          <a:r>
            <a:rPr lang="en-US" sz="900" b="0" i="0" u="none" strike="noStrike">
              <a:effectLst/>
              <a:latin typeface="+mn-lt"/>
              <a:ea typeface="+mn-ea"/>
              <a:cs typeface="+mn-cs"/>
            </a:rPr>
            <a:t>No, it’s never too late. No matter where your credit score is, it can always be improved, and it’s often easier to do this later in life when you’re often more stable financially. You can attempt credit repair on your own, or you could enlist the services of one of many credit repair companies.</a:t>
          </a:r>
        </a:p>
        <a:p>
          <a:pPr rtl="0" fontAlgn="base"/>
          <a:br>
            <a:rPr lang="en-US" sz="900" b="0" i="0" u="none" strike="noStrike">
              <a:effectLst/>
              <a:latin typeface="+mn-lt"/>
              <a:ea typeface="+mn-ea"/>
              <a:cs typeface="+mn-cs"/>
            </a:rPr>
          </a:br>
          <a:r>
            <a:rPr lang="en-US" sz="900" b="0" i="1" u="none" strike="noStrike">
              <a:effectLst/>
              <a:latin typeface="+mn-lt"/>
              <a:ea typeface="+mn-ea"/>
              <a:cs typeface="+mn-cs"/>
            </a:rPr>
            <a:t>How do student loans impact your credit?</a:t>
          </a:r>
        </a:p>
        <a:p>
          <a:pPr lvl="1" rtl="0" fontAlgn="base"/>
          <a:r>
            <a:rPr lang="en-US" sz="900" b="0" i="0" u="none" strike="noStrike">
              <a:effectLst/>
              <a:latin typeface="+mn-lt"/>
              <a:ea typeface="+mn-ea"/>
              <a:cs typeface="+mn-cs"/>
            </a:rPr>
            <a:t>As long as you’re keeping the account in good standing and making payments on time, it can be a good thing because it adds variety and age to your accounts. However, late or missed payments will bring your score down quickly.</a:t>
          </a:r>
        </a:p>
        <a:p>
          <a:pPr rtl="0" fontAlgn="base"/>
          <a:br>
            <a:rPr lang="en-US" sz="900" b="0" i="0" u="none" strike="noStrike">
              <a:effectLst/>
              <a:latin typeface="+mn-lt"/>
              <a:ea typeface="+mn-ea"/>
              <a:cs typeface="+mn-cs"/>
            </a:rPr>
          </a:br>
          <a:r>
            <a:rPr lang="en-US" sz="900" b="0" i="1" u="none" strike="noStrike">
              <a:effectLst/>
              <a:latin typeface="+mn-lt"/>
              <a:ea typeface="+mn-ea"/>
              <a:cs typeface="+mn-cs"/>
            </a:rPr>
            <a:t>How do you get credit when nobody wants to give your credit?</a:t>
          </a:r>
        </a:p>
        <a:p>
          <a:pPr lvl="1" rtl="0" fontAlgn="base"/>
          <a:r>
            <a:rPr lang="en-US" sz="900" b="0" i="0" u="none" strike="noStrike">
              <a:effectLst/>
              <a:latin typeface="+mn-lt"/>
              <a:ea typeface="+mn-ea"/>
              <a:cs typeface="+mn-cs"/>
            </a:rPr>
            <a:t>Secured cards and other credit cards designed for people with bad or no credit are a good option if you can’t get a traditional card. With this type of account, you charge very little—think $20 a month—and make on-time payments to start building your credit. You can also be added as an authorized user to a friend or family member’s credit card if they’re willing, and some companies can help you get loans based on a responsible payment history when it comes to rent or utility bills.</a:t>
          </a:r>
        </a:p>
        <a:p>
          <a:pPr rtl="0" fontAlgn="base"/>
          <a:br>
            <a:rPr lang="en-US" sz="900" b="0" i="0" u="none" strike="noStrike">
              <a:effectLst/>
              <a:latin typeface="+mn-lt"/>
              <a:ea typeface="+mn-ea"/>
              <a:cs typeface="+mn-cs"/>
            </a:rPr>
          </a:br>
          <a:r>
            <a:rPr lang="en-US" sz="900" b="0" i="1" u="none" strike="noStrike">
              <a:effectLst/>
              <a:latin typeface="+mn-lt"/>
              <a:ea typeface="+mn-ea"/>
              <a:cs typeface="+mn-cs"/>
            </a:rPr>
            <a:t>What is a FICO score and what does it mean?</a:t>
          </a:r>
        </a:p>
        <a:p>
          <a:pPr lvl="1" rtl="0" fontAlgn="base"/>
          <a:r>
            <a:rPr lang="en-US" sz="900" b="0" i="0" u="none" strike="noStrike">
              <a:effectLst/>
              <a:latin typeface="+mn-lt"/>
              <a:ea typeface="+mn-ea"/>
              <a:cs typeface="+mn-cs"/>
            </a:rPr>
            <a:t>FICO is a data analytics company that specializes in credit scores. A FICO score is just one version of the many credit scores used by lenders. In fact, there are nine major incarnations of FICO scores themselves. Most are based on those five credit scoring categories mentioned earlier.</a:t>
          </a:r>
        </a:p>
        <a:p>
          <a:pPr rtl="0" fontAlgn="base"/>
          <a:br>
            <a:rPr lang="en-US" sz="900" b="0" i="0" u="none" strike="noStrike">
              <a:effectLst/>
              <a:latin typeface="+mn-lt"/>
              <a:ea typeface="+mn-ea"/>
              <a:cs typeface="+mn-cs"/>
            </a:rPr>
          </a:br>
          <a:r>
            <a:rPr lang="en-US" sz="900" b="0" i="0" u="none" strike="noStrike">
              <a:effectLst/>
              <a:latin typeface="+mn-lt"/>
              <a:ea typeface="+mn-ea"/>
              <a:cs typeface="+mn-cs"/>
            </a:rPr>
            <a:t>What percentage of the population have a credit score over 800?</a:t>
          </a:r>
        </a:p>
        <a:p>
          <a:pPr lvl="1" rtl="0" fontAlgn="base"/>
          <a:r>
            <a:rPr lang="en-US" sz="900" b="0" i="0" u="none" strike="noStrike">
              <a:effectLst/>
              <a:latin typeface="+mn-lt"/>
              <a:ea typeface="+mn-ea"/>
              <a:cs typeface="+mn-cs"/>
            </a:rPr>
            <a:t>As of April 2018, FICO reported 21.8% of the population as having a credit score of 800 or better. So, around a fifth of the population has an excellent score.</a:t>
          </a:r>
        </a:p>
        <a:p>
          <a:pPr rtl="0"/>
          <a:br>
            <a:rPr lang="en-US" sz="900" b="0" i="0" u="none" strike="noStrike">
              <a:effectLst/>
              <a:latin typeface="+mn-lt"/>
              <a:ea typeface="+mn-ea"/>
              <a:cs typeface="+mn-cs"/>
            </a:rPr>
          </a:br>
          <a:r>
            <a:rPr lang="en-US" sz="900" b="1" i="0" u="sng" strike="noStrike">
              <a:effectLst/>
              <a:latin typeface="+mn-lt"/>
              <a:ea typeface="+mn-ea"/>
              <a:cs typeface="+mn-cs"/>
            </a:rPr>
            <a:t>How To Improve Your Credit Score</a:t>
          </a:r>
          <a:endParaRPr lang="en-US" sz="900" b="0" i="0" u="none" strike="noStrike">
            <a:effectLst/>
            <a:latin typeface="+mn-lt"/>
            <a:ea typeface="+mn-ea"/>
            <a:cs typeface="+mn-cs"/>
          </a:endParaRPr>
        </a:p>
        <a:p>
          <a:pPr rtl="0" fontAlgn="base"/>
          <a:r>
            <a:rPr lang="en-US" sz="900" b="0" i="0" u="none" strike="noStrike">
              <a:effectLst/>
              <a:latin typeface="+mn-lt"/>
              <a:ea typeface="+mn-ea"/>
              <a:cs typeface="+mn-cs"/>
            </a:rPr>
            <a:t>1) Immediately</a:t>
          </a:r>
          <a:r>
            <a:rPr lang="en-US" sz="900" b="0" i="0" u="none" strike="noStrike" baseline="0">
              <a:effectLst/>
              <a:latin typeface="+mn-lt"/>
              <a:ea typeface="+mn-ea"/>
              <a:cs typeface="+mn-cs"/>
            </a:rPr>
            <a:t> pull your credit report.  Make sure it's accurate and error free. REPORT ANY ERRORS YOU FIND!</a:t>
          </a:r>
        </a:p>
        <a:p>
          <a:pPr rtl="0" fontAlgn="base"/>
          <a:r>
            <a:rPr lang="en-US" sz="900" b="0" i="0" u="none" strike="noStrike" baseline="0">
              <a:effectLst/>
              <a:latin typeface="+mn-lt"/>
              <a:ea typeface="+mn-ea"/>
              <a:cs typeface="+mn-cs"/>
            </a:rPr>
            <a:t>2) Create reoccurring reminders in your phone and set up automotive payments to ensure all bills are paid on time!</a:t>
          </a:r>
        </a:p>
        <a:p>
          <a:pPr rtl="0" fontAlgn="base"/>
          <a:r>
            <a:rPr lang="en-US" sz="900" b="0" i="0" u="none" strike="noStrike" baseline="0">
              <a:effectLst/>
              <a:latin typeface="+mn-lt"/>
              <a:ea typeface="+mn-ea"/>
              <a:cs typeface="+mn-cs"/>
            </a:rPr>
            <a:t>3) AVOID Rolling Credit Card Balances - </a:t>
          </a:r>
          <a:r>
            <a:rPr lang="en-US" sz="900" b="0" i="0" u="none" strike="noStrike">
              <a:effectLst/>
              <a:latin typeface="+mn-lt"/>
              <a:ea typeface="+mn-ea"/>
              <a:cs typeface="+mn-cs"/>
            </a:rPr>
            <a:t>Pay off credit card balances as quickly as possible, or keep your balances as low as you can.</a:t>
          </a:r>
        </a:p>
        <a:p>
          <a:pPr rtl="0" fontAlgn="base"/>
          <a:r>
            <a:rPr lang="en-US" sz="900" b="0" i="0" u="none" strike="noStrike">
              <a:effectLst/>
              <a:latin typeface="+mn-lt"/>
              <a:ea typeface="+mn-ea"/>
              <a:cs typeface="+mn-cs"/>
            </a:rPr>
            <a:t>4)</a:t>
          </a:r>
          <a:r>
            <a:rPr lang="en-US" sz="900" b="0" i="0" u="none" strike="noStrike" baseline="0">
              <a:effectLst/>
              <a:latin typeface="+mn-lt"/>
              <a:ea typeface="+mn-ea"/>
              <a:cs typeface="+mn-cs"/>
            </a:rPr>
            <a:t> </a:t>
          </a:r>
          <a:r>
            <a:rPr lang="en-US" sz="900" b="0" i="0" u="none" strike="noStrike">
              <a:effectLst/>
              <a:latin typeface="+mn-lt"/>
              <a:ea typeface="+mn-ea"/>
              <a:cs typeface="+mn-cs"/>
            </a:rPr>
            <a:t>Pay off other types of debt if possible.</a:t>
          </a:r>
        </a:p>
        <a:p>
          <a:pPr rtl="0" fontAlgn="base"/>
          <a:r>
            <a:rPr lang="en-US" sz="900" b="0" i="0" u="none" strike="noStrike">
              <a:effectLst/>
              <a:latin typeface="+mn-lt"/>
              <a:ea typeface="+mn-ea"/>
              <a:cs typeface="+mn-cs"/>
            </a:rPr>
            <a:t>5)</a:t>
          </a:r>
          <a:r>
            <a:rPr lang="en-US" sz="900" b="0" i="0" u="none" strike="noStrike" baseline="0">
              <a:effectLst/>
              <a:latin typeface="+mn-lt"/>
              <a:ea typeface="+mn-ea"/>
              <a:cs typeface="+mn-cs"/>
            </a:rPr>
            <a:t> </a:t>
          </a:r>
          <a:r>
            <a:rPr lang="en-US" sz="900" b="0" i="0" u="none" strike="noStrike">
              <a:effectLst/>
              <a:latin typeface="+mn-lt"/>
              <a:ea typeface="+mn-ea"/>
              <a:cs typeface="+mn-cs"/>
            </a:rPr>
            <a:t>Don't close unused credit cards.</a:t>
          </a:r>
        </a:p>
        <a:p>
          <a:pPr rtl="0" fontAlgn="base"/>
          <a:r>
            <a:rPr lang="en-US" sz="900" b="0" i="0" u="none" strike="noStrike">
              <a:effectLst/>
              <a:latin typeface="+mn-lt"/>
              <a:ea typeface="+mn-ea"/>
              <a:cs typeface="+mn-cs"/>
            </a:rPr>
            <a:t>6) Diversify</a:t>
          </a:r>
          <a:r>
            <a:rPr lang="en-US" sz="900" b="0" i="0" u="none" strike="noStrike" baseline="0">
              <a:effectLst/>
              <a:latin typeface="+mn-lt"/>
              <a:ea typeface="+mn-ea"/>
              <a:cs typeface="+mn-cs"/>
            </a:rPr>
            <a:t> your loan portfolio responsibly (Auto Loan, Mortgage, Credit Card, etc.)</a:t>
          </a:r>
          <a:endParaRPr lang="en-US" sz="900" b="0" i="0" u="none" strike="noStrike">
            <a:effectLst/>
            <a:latin typeface="+mn-lt"/>
            <a:ea typeface="+mn-ea"/>
            <a:cs typeface="+mn-cs"/>
          </a:endParaRPr>
        </a:p>
        <a:p>
          <a:pPr rtl="0" fontAlgn="base"/>
          <a:r>
            <a:rPr lang="en-US" sz="900" b="0" i="0" u="none" strike="noStrike">
              <a:effectLst/>
              <a:latin typeface="+mn-lt"/>
              <a:ea typeface="+mn-ea"/>
              <a:cs typeface="+mn-cs"/>
            </a:rPr>
            <a:t>7) Dispute any inaccuracies on your credit report.</a:t>
          </a:r>
        </a:p>
        <a:p>
          <a:pPr rtl="0" fontAlgn="base"/>
          <a:endParaRPr lang="en-US" sz="900" b="0" i="0" u="none" strike="noStrike">
            <a:effectLst/>
            <a:latin typeface="+mn-lt"/>
            <a:ea typeface="+mn-ea"/>
            <a:cs typeface="+mn-cs"/>
          </a:endParaRPr>
        </a:p>
        <a:p>
          <a:pPr rtl="0" fontAlgn="base"/>
          <a:r>
            <a:rPr lang="en-US" sz="900" b="0" i="0" u="none" strike="noStrike">
              <a:effectLst/>
              <a:latin typeface="+mn-lt"/>
              <a:ea typeface="+mn-ea"/>
              <a:cs typeface="+mn-cs"/>
            </a:rPr>
            <a:t>Important:</a:t>
          </a:r>
          <a:r>
            <a:rPr lang="en-US" sz="900" b="0" i="0" u="none" strike="noStrike" baseline="0">
              <a:effectLst/>
              <a:latin typeface="+mn-lt"/>
              <a:ea typeface="+mn-ea"/>
              <a:cs typeface="+mn-cs"/>
            </a:rPr>
            <a:t>  If you have a debt that was sent to collections, seek immediate assistance as paying off collections will not remove the burden from your credit report. </a:t>
          </a:r>
          <a:br>
            <a:rPr lang="en-US" sz="900" b="0" i="0" u="none" strike="noStrike">
              <a:effectLst/>
              <a:latin typeface="+mn-lt"/>
              <a:ea typeface="+mn-ea"/>
              <a:cs typeface="+mn-cs"/>
            </a:rPr>
          </a:br>
          <a:r>
            <a:rPr lang="en-US" sz="900" b="1" i="0" u="sng" strike="noStrike">
              <a:effectLst/>
              <a:latin typeface="+mn-lt"/>
              <a:ea typeface="+mn-ea"/>
              <a:cs typeface="+mn-cs"/>
            </a:rPr>
            <a:t>Credit Score References</a:t>
          </a:r>
          <a:endParaRPr lang="en-US" sz="900" b="0" i="0" u="none" strike="noStrike">
            <a:effectLst/>
            <a:latin typeface="+mn-lt"/>
            <a:ea typeface="+mn-ea"/>
            <a:cs typeface="+mn-cs"/>
          </a:endParaRPr>
        </a:p>
        <a:p>
          <a:pPr rtl="0"/>
          <a:r>
            <a:rPr lang="en-US" sz="900" b="0" i="0" u="none" strike="noStrike">
              <a:effectLst/>
              <a:latin typeface="+mn-lt"/>
              <a:ea typeface="+mn-ea"/>
              <a:cs typeface="+mn-cs"/>
            </a:rPr>
            <a:t>https://www.credit.com/</a:t>
          </a:r>
        </a:p>
        <a:p>
          <a:pPr rtl="0"/>
          <a:r>
            <a:rPr lang="en-US" sz="900" b="0" i="0" u="none" strike="noStrike">
              <a:effectLst/>
              <a:latin typeface="+mn-lt"/>
              <a:ea typeface="+mn-ea"/>
              <a:cs typeface="+mn-cs"/>
            </a:rPr>
            <a:t>https://www.experian.com/</a:t>
          </a:r>
        </a:p>
        <a:p>
          <a:pPr rtl="0"/>
          <a:r>
            <a:rPr lang="en-US" sz="900" b="0" i="0" u="none" strike="noStrike">
              <a:effectLst/>
              <a:latin typeface="+mn-lt"/>
              <a:ea typeface="+mn-ea"/>
              <a:cs typeface="+mn-cs"/>
            </a:rPr>
            <a:t>https://www.fico.com/end/products/fico-score</a:t>
          </a:r>
        </a:p>
        <a:p>
          <a:br>
            <a:rPr lang="en-US" sz="900"/>
          </a:br>
          <a:br>
            <a:rPr lang="en-US" sz="900"/>
          </a:br>
          <a:endParaRPr sz="900" b="0" i="0" u="none" strike="noStrike" cap="none">
            <a:solidFill>
              <a:srgbClr val="000000"/>
            </a:solidFill>
            <a:latin typeface="Arial"/>
            <a:ea typeface="Arial"/>
            <a:cs typeface="Arial"/>
            <a:sym typeface="Arial"/>
          </a:endParaRPr>
        </a:p>
      </xdr:txBody>
    </xdr:sp>
    <xdr:clientData fLocksWithSheet="0"/>
  </xdr:oneCellAnchor>
  <xdr:oneCellAnchor>
    <xdr:from>
      <xdr:col>6</xdr:col>
      <xdr:colOff>1007745</xdr:colOff>
      <xdr:row>78</xdr:row>
      <xdr:rowOff>53103</xdr:rowOff>
    </xdr:from>
    <xdr:ext cx="4343400" cy="4530725"/>
    <xdr:pic>
      <xdr:nvPicPr>
        <xdr:cNvPr id="2" name="image5.png" descr="What Are the Different Credit Score Ranges? - Experian"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4800427" y="10201558"/>
          <a:ext cx="4343400" cy="4530725"/>
        </a:xfrm>
        <a:prstGeom prst="rect">
          <a:avLst/>
        </a:prstGeom>
        <a:noFill/>
      </xdr:spPr>
    </xdr:pic>
    <xdr:clientData fLocksWithSheet="0"/>
  </xdr:oneCellAnchor>
  <xdr:oneCellAnchor>
    <xdr:from>
      <xdr:col>1</xdr:col>
      <xdr:colOff>91440</xdr:colOff>
      <xdr:row>78</xdr:row>
      <xdr:rowOff>53104</xdr:rowOff>
    </xdr:from>
    <xdr:ext cx="4448175" cy="2647950"/>
    <xdr:pic>
      <xdr:nvPicPr>
        <xdr:cNvPr id="3" name="image7.jpg" descr="What affects your credit score? | Jake Sensiba" title="Image">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xfrm>
          <a:off x="212667" y="10201559"/>
          <a:ext cx="4448175" cy="2647950"/>
        </a:xfrm>
        <a:prstGeom prst="rect">
          <a:avLst/>
        </a:prstGeom>
        <a:noFill/>
      </xdr:spPr>
    </xdr:pic>
    <xdr:clientData fLocksWithSheet="0"/>
  </xdr:oneCellAnchor>
  <xdr:oneCellAnchor>
    <xdr:from>
      <xdr:col>1</xdr:col>
      <xdr:colOff>704215</xdr:colOff>
      <xdr:row>99</xdr:row>
      <xdr:rowOff>120415</xdr:rowOff>
    </xdr:from>
    <xdr:ext cx="3267075" cy="1781175"/>
    <xdr:pic>
      <xdr:nvPicPr>
        <xdr:cNvPr id="4" name="image6.png" descr="Average FICO&lt;sup&gt;®&lt;/sup&gt; Score by Age" title="Image">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xfrm>
          <a:off x="825442" y="12996483"/>
          <a:ext cx="3267075" cy="1781175"/>
        </a:xfrm>
        <a:prstGeom prst="rect">
          <a:avLst/>
        </a:prstGeom>
        <a:noFill/>
      </xdr:spPr>
    </xdr:pic>
    <xdr:clientData fLocksWithSheet="0"/>
  </xdr:oneCellAnchor>
  <xdr:oneCellAnchor>
    <xdr:from>
      <xdr:col>12</xdr:col>
      <xdr:colOff>541020</xdr:colOff>
      <xdr:row>3</xdr:row>
      <xdr:rowOff>7620</xdr:rowOff>
    </xdr:from>
    <xdr:ext cx="1043940" cy="413385"/>
    <xdr:sp macro="" textlink="">
      <xdr:nvSpPr>
        <xdr:cNvPr id="6" name="Shape 5">
          <a:hlinkClick xmlns:r="http://schemas.openxmlformats.org/officeDocument/2006/relationships" r:id="rId4"/>
          <a:extLst>
            <a:ext uri="{FF2B5EF4-FFF2-40B4-BE49-F238E27FC236}">
              <a16:creationId xmlns:a16="http://schemas.microsoft.com/office/drawing/2014/main" id="{00000000-0008-0000-0D00-000006000000}"/>
            </a:ext>
          </a:extLst>
        </xdr:cNvPr>
        <xdr:cNvSpPr txBox="1"/>
      </xdr:nvSpPr>
      <xdr:spPr>
        <a:xfrm>
          <a:off x="8625840" y="47244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129885</xdr:colOff>
      <xdr:row>2</xdr:row>
      <xdr:rowOff>85725</xdr:rowOff>
    </xdr:from>
    <xdr:ext cx="8988137" cy="996315"/>
    <xdr:sp macro="" textlink="">
      <xdr:nvSpPr>
        <xdr:cNvPr id="13" name="Shape 13">
          <a:extLst>
            <a:ext uri="{FF2B5EF4-FFF2-40B4-BE49-F238E27FC236}">
              <a16:creationId xmlns:a16="http://schemas.microsoft.com/office/drawing/2014/main" id="{00000000-0008-0000-0E00-00000D000000}"/>
            </a:ext>
          </a:extLst>
        </xdr:cNvPr>
        <xdr:cNvSpPr txBox="1"/>
      </xdr:nvSpPr>
      <xdr:spPr>
        <a:xfrm>
          <a:off x="129885" y="414770"/>
          <a:ext cx="8988137" cy="996315"/>
        </a:xfrm>
        <a:prstGeom prst="rect">
          <a:avLst/>
        </a:prstGeom>
        <a:solidFill>
          <a:srgbClr val="A1FFF7"/>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0" u="none" strike="noStrike">
            <a:effectLst/>
            <a:latin typeface="+mn-lt"/>
            <a:ea typeface="+mn-ea"/>
            <a:cs typeface="+mn-cs"/>
          </a:endParaRPr>
        </a:p>
        <a:p>
          <a:pPr rtl="0"/>
          <a:endParaRPr lang="en-US" sz="900" b="0" i="0" u="none" strike="noStrike">
            <a:effectLst/>
            <a:latin typeface="+mn-lt"/>
            <a:ea typeface="+mn-ea"/>
            <a:cs typeface="+mn-cs"/>
          </a:endParaRPr>
        </a:p>
        <a:p>
          <a:pPr rtl="0"/>
          <a:r>
            <a:rPr lang="en-US" sz="900" b="1" i="0" u="none" strike="noStrike">
              <a:effectLst/>
              <a:latin typeface="+mn-lt"/>
              <a:ea typeface="+mn-ea"/>
              <a:cs typeface="+mn-cs"/>
            </a:rPr>
            <a:t>Step 1:  </a:t>
          </a:r>
          <a:r>
            <a:rPr lang="en-US" sz="900" b="0" i="0" u="none" strike="noStrike">
              <a:effectLst/>
              <a:latin typeface="+mn-lt"/>
              <a:ea typeface="+mn-ea"/>
              <a:cs typeface="+mn-cs"/>
            </a:rPr>
            <a:t>Nothing just yet.</a:t>
          </a:r>
        </a:p>
        <a:p>
          <a:pPr rtl="0"/>
          <a:br>
            <a:rPr lang="en-US" sz="900" b="0" i="0" u="none" strike="noStrike">
              <a:effectLst/>
              <a:latin typeface="+mn-lt"/>
              <a:ea typeface="+mn-ea"/>
              <a:cs typeface="+mn-cs"/>
            </a:rPr>
          </a:br>
          <a:r>
            <a:rPr lang="en-US" sz="900" b="1" i="0" u="none" strike="noStrike">
              <a:effectLst/>
              <a:latin typeface="+mn-lt"/>
              <a:ea typeface="+mn-ea"/>
              <a:cs typeface="+mn-cs"/>
            </a:rPr>
            <a:t>Step 2:  Table (A) </a:t>
          </a:r>
          <a:r>
            <a:rPr lang="en-US" sz="900" b="0" i="0" u="none" strike="noStrike">
              <a:effectLst/>
              <a:latin typeface="+mn-lt"/>
              <a:ea typeface="+mn-ea"/>
              <a:cs typeface="+mn-cs"/>
            </a:rPr>
            <a:t>will automatically update when you enter necessary information in later  tabs: credit card debt, student loan debt, car loan, and mortgage analysis. As you start to go through these tabs, if any of them don’t apply to you simply put zeros in the input sections.</a:t>
          </a:r>
        </a:p>
      </xdr:txBody>
    </xdr:sp>
    <xdr:clientData fLocksWithSheet="0"/>
  </xdr:oneCellAnchor>
  <xdr:oneCellAnchor>
    <xdr:from>
      <xdr:col>12</xdr:col>
      <xdr:colOff>7620</xdr:colOff>
      <xdr:row>3</xdr:row>
      <xdr:rowOff>38100</xdr:rowOff>
    </xdr:from>
    <xdr:ext cx="1043940" cy="413385"/>
    <xdr:sp macro="" textlink="">
      <xdr:nvSpPr>
        <xdr:cNvPr id="4" name="Shape 5">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7101840" y="50292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oneCellAnchor>
    <xdr:from>
      <xdr:col>0</xdr:col>
      <xdr:colOff>85724</xdr:colOff>
      <xdr:row>21</xdr:row>
      <xdr:rowOff>1387</xdr:rowOff>
    </xdr:from>
    <xdr:ext cx="8997661" cy="2148839"/>
    <xdr:sp macro="" textlink="">
      <xdr:nvSpPr>
        <xdr:cNvPr id="5" name="Shape 13">
          <a:extLst>
            <a:ext uri="{FF2B5EF4-FFF2-40B4-BE49-F238E27FC236}">
              <a16:creationId xmlns:a16="http://schemas.microsoft.com/office/drawing/2014/main" id="{00000000-0008-0000-0E00-000005000000}"/>
            </a:ext>
          </a:extLst>
        </xdr:cNvPr>
        <xdr:cNvSpPr txBox="1"/>
      </xdr:nvSpPr>
      <xdr:spPr>
        <a:xfrm>
          <a:off x="85724" y="3447705"/>
          <a:ext cx="8997661" cy="2148839"/>
        </a:xfrm>
        <a:prstGeom prst="rect">
          <a:avLst/>
        </a:prstGeom>
        <a:solidFill>
          <a:srgbClr val="A1FFF7"/>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0" i="0" u="none" strike="noStrike">
              <a:effectLst/>
              <a:latin typeface="+mn-lt"/>
              <a:ea typeface="+mn-ea"/>
              <a:cs typeface="+mn-cs"/>
            </a:rPr>
            <a:t>Understanding the types of debt that you have and their relative costs is imperative to prioritizing how to reduce, and ultimately eliminate, your debt and stabilize your financial position.</a:t>
          </a:r>
        </a:p>
        <a:p>
          <a:br>
            <a:rPr lang="en-US" sz="900" b="0" i="0" u="none" strike="noStrike">
              <a:effectLst/>
              <a:latin typeface="+mn-lt"/>
              <a:ea typeface="+mn-ea"/>
              <a:cs typeface="+mn-cs"/>
            </a:rPr>
          </a:br>
          <a:r>
            <a:rPr lang="en-US" sz="900" b="0" i="0" u="none" strike="noStrike">
              <a:effectLst/>
              <a:latin typeface="+mn-lt"/>
              <a:ea typeface="+mn-ea"/>
              <a:cs typeface="+mn-cs"/>
            </a:rPr>
            <a:t>The key items to understand when thinking about your debt are the following; what is the outstanding balance of each type of debt (how much do you owe for each type of debt), how long will it take you to pay down each type of debt, and what is the interest rate of each type of debt (the cost of your debt).</a:t>
          </a:r>
        </a:p>
        <a:p>
          <a:endParaRPr lang="en-US" sz="900" b="0" i="0" u="none" strike="noStrike">
            <a:effectLst/>
            <a:latin typeface="+mn-lt"/>
            <a:ea typeface="+mn-ea"/>
            <a:cs typeface="+mn-cs"/>
          </a:endParaRPr>
        </a:p>
        <a:p>
          <a:r>
            <a:rPr lang="en-US" sz="900" b="1" i="0" u="sng" strike="noStrike">
              <a:effectLst/>
              <a:latin typeface="+mn-lt"/>
              <a:ea typeface="+mn-ea"/>
              <a:cs typeface="+mn-cs"/>
            </a:rPr>
            <a:t>"R CUBED" - Debt Elimination Strategy</a:t>
          </a:r>
        </a:p>
        <a:p>
          <a:r>
            <a:rPr lang="en-US" sz="900" b="0" i="0" u="none" strike="noStrike" baseline="0">
              <a:effectLst/>
              <a:latin typeface="+mn-lt"/>
              <a:ea typeface="+mn-ea"/>
              <a:cs typeface="+mn-cs"/>
            </a:rPr>
            <a:t>The "R Cubed" strategy is a simple and effective approach to debt elimination. It stands for Refinance, Reassess, and Repay and is defined below.</a:t>
          </a:r>
        </a:p>
        <a:p>
          <a:pPr marL="171450" indent="-171450">
            <a:buFont typeface="Arial" panose="020B0604020202020204" pitchFamily="34" charset="0"/>
            <a:buChar char="•"/>
          </a:pPr>
          <a:r>
            <a:rPr lang="en-US" sz="900" b="1" i="0" u="none" strike="noStrike">
              <a:effectLst/>
              <a:latin typeface="+mn-lt"/>
              <a:ea typeface="+mn-ea"/>
              <a:cs typeface="+mn-cs"/>
            </a:rPr>
            <a:t>Refinance</a:t>
          </a:r>
          <a:r>
            <a:rPr lang="en-US" sz="900" b="0" i="0" u="none" strike="noStrike">
              <a:effectLst/>
              <a:latin typeface="+mn-lt"/>
              <a:ea typeface="+mn-ea"/>
              <a:cs typeface="+mn-cs"/>
            </a:rPr>
            <a:t> - refers</a:t>
          </a:r>
          <a:r>
            <a:rPr lang="en-US" sz="900" b="0" i="0" u="none" strike="noStrike" baseline="0">
              <a:effectLst/>
              <a:latin typeface="+mn-lt"/>
              <a:ea typeface="+mn-ea"/>
              <a:cs typeface="+mn-cs"/>
            </a:rPr>
            <a:t> to applying for a new loan that has better terms than your previous loan. Typically this means reducing the interest rate associated with your debt, or taking out cheaper debt to repay your more expensive debt.</a:t>
          </a:r>
          <a:endParaRPr lang="en-US" sz="900" b="0" i="0" u="none" strike="noStrike">
            <a:effectLst/>
            <a:latin typeface="+mn-lt"/>
            <a:ea typeface="+mn-ea"/>
            <a:cs typeface="+mn-cs"/>
          </a:endParaRPr>
        </a:p>
        <a:p>
          <a:pPr marL="171450" indent="-171450">
            <a:buFont typeface="Arial" panose="020B0604020202020204" pitchFamily="34" charset="0"/>
            <a:buChar char="•"/>
          </a:pPr>
          <a:r>
            <a:rPr lang="en-US" sz="900" b="1" i="0" u="none" strike="noStrike">
              <a:effectLst/>
              <a:latin typeface="+mn-lt"/>
              <a:ea typeface="+mn-ea"/>
              <a:cs typeface="+mn-cs"/>
            </a:rPr>
            <a:t>Reassess</a:t>
          </a:r>
          <a:r>
            <a:rPr lang="en-US" sz="900" b="0" i="0" u="none" strike="noStrike">
              <a:effectLst/>
              <a:latin typeface="+mn-lt"/>
              <a:ea typeface="+mn-ea"/>
              <a:cs typeface="+mn-cs"/>
            </a:rPr>
            <a:t> - refers to reassessing</a:t>
          </a:r>
          <a:r>
            <a:rPr lang="en-US" sz="900" b="0" i="0" u="none" strike="noStrike" baseline="0">
              <a:effectLst/>
              <a:latin typeface="+mn-lt"/>
              <a:ea typeface="+mn-ea"/>
              <a:cs typeface="+mn-cs"/>
            </a:rPr>
            <a:t> your budget to reduce your monthly expenses. This allows you to apply additional money to our outstanding debt.</a:t>
          </a:r>
          <a:endParaRPr lang="en-US" sz="900" b="0" i="0" u="none" strike="noStrike">
            <a:effectLst/>
            <a:latin typeface="+mn-lt"/>
            <a:ea typeface="+mn-ea"/>
            <a:cs typeface="+mn-cs"/>
          </a:endParaRPr>
        </a:p>
        <a:p>
          <a:pPr marL="171450" indent="-171450">
            <a:buFont typeface="Arial" panose="020B0604020202020204" pitchFamily="34" charset="0"/>
            <a:buChar char="•"/>
          </a:pPr>
          <a:r>
            <a:rPr lang="en-US" sz="900" b="1" i="0" u="none" strike="noStrike">
              <a:effectLst/>
              <a:latin typeface="+mn-lt"/>
              <a:ea typeface="+mn-ea"/>
              <a:cs typeface="+mn-cs"/>
            </a:rPr>
            <a:t>Repay</a:t>
          </a:r>
          <a:r>
            <a:rPr lang="en-US" sz="900" b="0" i="0" u="none" strike="noStrike">
              <a:effectLst/>
              <a:latin typeface="+mn-lt"/>
              <a:ea typeface="+mn-ea"/>
              <a:cs typeface="+mn-cs"/>
            </a:rPr>
            <a:t> - refers to repaying your most expensive type</a:t>
          </a:r>
          <a:r>
            <a:rPr lang="en-US" sz="900" b="0" i="0" u="none" strike="noStrike" baseline="0">
              <a:effectLst/>
              <a:latin typeface="+mn-lt"/>
              <a:ea typeface="+mn-ea"/>
              <a:cs typeface="+mn-cs"/>
            </a:rPr>
            <a:t> of debt first. This is typically most credit card debt</a:t>
          </a:r>
        </a:p>
        <a:p>
          <a:pPr marL="0" indent="0">
            <a:buFont typeface="Arial" panose="020B0604020202020204" pitchFamily="34" charset="0"/>
            <a:buNone/>
          </a:pPr>
          <a:endParaRPr lang="en-US" sz="900" b="0" i="0" u="none" strike="noStrike" baseline="0">
            <a:effectLst/>
            <a:latin typeface="+mn-lt"/>
            <a:ea typeface="+mn-ea"/>
            <a:cs typeface="+mn-cs"/>
          </a:endParaRPr>
        </a:p>
        <a:p>
          <a:pPr marL="0" indent="0">
            <a:buFont typeface="Arial" panose="020B0604020202020204" pitchFamily="34" charset="0"/>
            <a:buNone/>
          </a:pPr>
          <a:r>
            <a:rPr lang="en-US" sz="900" b="0" i="0" u="none" strike="noStrike" baseline="0">
              <a:effectLst/>
              <a:latin typeface="+mn-lt"/>
              <a:ea typeface="+mn-ea"/>
              <a:cs typeface="+mn-cs"/>
            </a:rPr>
            <a:t>The Idea behind R Cubed is to (1) try to get the best terms on your debt as possible (refinance), (2) reassess your budget to ensure you are reducing unnecessary spending (reassess), and (3) repay your most expensive debt first.</a:t>
          </a:r>
          <a:endParaRPr lang="en-US" sz="900" b="0" i="0" u="none" strike="noStrike">
            <a:effectLst/>
            <a:latin typeface="+mn-lt"/>
            <a:ea typeface="+mn-ea"/>
            <a:cs typeface="+mn-cs"/>
          </a:endParaRPr>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47625</xdr:colOff>
      <xdr:row>2</xdr:row>
      <xdr:rowOff>46989</xdr:rowOff>
    </xdr:from>
    <xdr:ext cx="8542194" cy="4144011"/>
    <xdr:sp macro="" textlink="">
      <xdr:nvSpPr>
        <xdr:cNvPr id="14" name="Shape 14">
          <a:extLst>
            <a:ext uri="{FF2B5EF4-FFF2-40B4-BE49-F238E27FC236}">
              <a16:creationId xmlns:a16="http://schemas.microsoft.com/office/drawing/2014/main" id="{00000000-0008-0000-0F00-00000E000000}"/>
            </a:ext>
          </a:extLst>
        </xdr:cNvPr>
        <xdr:cNvSpPr txBox="1"/>
      </xdr:nvSpPr>
      <xdr:spPr>
        <a:xfrm>
          <a:off x="177511" y="376034"/>
          <a:ext cx="8542194" cy="4144011"/>
        </a:xfrm>
        <a:prstGeom prst="rect">
          <a:avLst/>
        </a:prstGeom>
        <a:solidFill>
          <a:srgbClr val="A1FFF7"/>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Simply enter your current credit card balance, the annual interest rate for your respective credit card and your standard monthly payment in </a:t>
          </a:r>
          <a:r>
            <a:rPr lang="en-US" sz="900" b="1" i="0" u="none" strike="noStrike">
              <a:effectLst/>
              <a:latin typeface="+mn-lt"/>
              <a:ea typeface="+mn-ea"/>
              <a:cs typeface="+mn-cs"/>
            </a:rPr>
            <a:t>Table (A).</a:t>
          </a:r>
          <a:r>
            <a:rPr lang="en-US" sz="900" b="0" i="0" u="none" strike="noStrike">
              <a:effectLst/>
              <a:latin typeface="+mn-lt"/>
              <a:ea typeface="+mn-ea"/>
              <a:cs typeface="+mn-cs"/>
            </a:rPr>
            <a:t> </a:t>
          </a:r>
        </a:p>
        <a:p>
          <a:pPr rtl="0"/>
          <a:br>
            <a:rPr lang="en-US" sz="900" b="0" i="0" u="none" strike="noStrike">
              <a:effectLst/>
              <a:latin typeface="+mn-lt"/>
              <a:ea typeface="+mn-ea"/>
              <a:cs typeface="+mn-cs"/>
            </a:rPr>
          </a:br>
          <a:r>
            <a:rPr lang="en-US" sz="900" b="1" i="0" u="none" strike="noStrike">
              <a:effectLst/>
              <a:latin typeface="+mn-lt"/>
              <a:ea typeface="+mn-ea"/>
              <a:cs typeface="+mn-cs"/>
            </a:rPr>
            <a:t>Step 2:  </a:t>
          </a:r>
          <a:r>
            <a:rPr lang="en-US" sz="900" b="0" i="0" u="none" strike="noStrike">
              <a:effectLst/>
              <a:latin typeface="+mn-lt"/>
              <a:ea typeface="+mn-ea"/>
              <a:cs typeface="+mn-cs"/>
            </a:rPr>
            <a:t>The totals table</a:t>
          </a:r>
          <a:r>
            <a:rPr lang="en-US" sz="900" b="1" i="0" u="none" strike="noStrike">
              <a:effectLst/>
              <a:latin typeface="+mn-lt"/>
              <a:ea typeface="+mn-ea"/>
              <a:cs typeface="+mn-cs"/>
            </a:rPr>
            <a:t> (B) </a:t>
          </a:r>
          <a:r>
            <a:rPr lang="en-US" sz="900" b="0" i="0" u="none" strike="noStrike">
              <a:effectLst/>
              <a:latin typeface="+mn-lt"/>
              <a:ea typeface="+mn-ea"/>
              <a:cs typeface="+mn-cs"/>
            </a:rPr>
            <a:t>and amortization table</a:t>
          </a:r>
          <a:r>
            <a:rPr lang="en-US" sz="900" b="1" i="0" u="none" strike="noStrike">
              <a:effectLst/>
              <a:latin typeface="+mn-lt"/>
              <a:ea typeface="+mn-ea"/>
              <a:cs typeface="+mn-cs"/>
            </a:rPr>
            <a:t> (C) </a:t>
          </a:r>
          <a:r>
            <a:rPr lang="en-US" sz="900" b="0" i="0" u="none" strike="noStrike">
              <a:effectLst/>
              <a:latin typeface="+mn-lt"/>
              <a:ea typeface="+mn-ea"/>
              <a:cs typeface="+mn-cs"/>
            </a:rPr>
            <a:t>will automatically recalculate to help you understand the implications of your credit card debt.</a:t>
          </a:r>
        </a:p>
        <a:p>
          <a:pPr rtl="0"/>
          <a:br>
            <a:rPr lang="en-US" sz="900" b="0" i="0" u="none" strike="noStrike">
              <a:effectLst/>
              <a:latin typeface="+mn-lt"/>
              <a:ea typeface="+mn-ea"/>
              <a:cs typeface="+mn-cs"/>
            </a:rPr>
          </a:br>
          <a:r>
            <a:rPr lang="en-US" sz="900" b="0" i="0" u="none" strike="noStrike">
              <a:effectLst/>
              <a:latin typeface="+mn-lt"/>
              <a:ea typeface="+mn-ea"/>
              <a:cs typeface="+mn-cs"/>
            </a:rPr>
            <a:t>Credit card debt is the most expensive and dangerous type of debt that anyone can take on. It is also the easiest to rack up. We recommend that all members first understand their personal financial position. Once they have budgeted and analyzed their debt, we recommend focusing on paying down any and all credit card debt as fast as possible. </a:t>
          </a:r>
        </a:p>
        <a:p>
          <a:pPr rtl="0"/>
          <a:br>
            <a:rPr lang="en-US" sz="900" b="0" i="0" u="none" strike="noStrike">
              <a:effectLst/>
              <a:latin typeface="+mn-lt"/>
              <a:ea typeface="+mn-ea"/>
              <a:cs typeface="+mn-cs"/>
            </a:rPr>
          </a:br>
          <a:r>
            <a:rPr lang="en-US" sz="900" b="1" i="0" u="sng" strike="noStrike">
              <a:effectLst/>
              <a:latin typeface="+mn-lt"/>
              <a:ea typeface="+mn-ea"/>
              <a:cs typeface="+mn-cs"/>
            </a:rPr>
            <a:t>Credit Card Debt Schedule</a:t>
          </a:r>
          <a:endParaRPr lang="en-US" sz="900" b="0" i="0" u="none" strike="noStrike">
            <a:effectLst/>
            <a:latin typeface="+mn-lt"/>
            <a:ea typeface="+mn-ea"/>
            <a:cs typeface="+mn-cs"/>
          </a:endParaRPr>
        </a:p>
        <a:p>
          <a:pPr rtl="0"/>
          <a:r>
            <a:rPr lang="en-US" sz="900" b="0" i="0" u="none" strike="noStrike">
              <a:effectLst/>
              <a:latin typeface="+mn-lt"/>
              <a:ea typeface="+mn-ea"/>
              <a:cs typeface="+mn-cs"/>
            </a:rPr>
            <a:t>Below is a credit card debt amortization schedule. An amortization table is a complete table of periodic loan payments, showing the amount of principal and interest that comprise each payment until the loan is completely paid off. </a:t>
          </a:r>
        </a:p>
        <a:p>
          <a:pPr rtl="0"/>
          <a:br>
            <a:rPr lang="en-US" sz="900" b="0" i="0" u="none" strike="noStrike">
              <a:effectLst/>
              <a:latin typeface="+mn-lt"/>
              <a:ea typeface="+mn-ea"/>
              <a:cs typeface="+mn-cs"/>
            </a:rPr>
          </a:br>
          <a:r>
            <a:rPr lang="en-US" sz="900" b="0" i="0" u="none" strike="noStrike">
              <a:effectLst/>
              <a:latin typeface="+mn-lt"/>
              <a:ea typeface="+mn-ea"/>
              <a:cs typeface="+mn-cs"/>
            </a:rPr>
            <a:t>The key items to focus on are in the "Totals" box to the right of the "Inputs". This shows the total amount that will be paid, as well as the split between principal and interest. Lastly the table shows how long it will take to completely pay off your credit card debt. It shows how long it will take to pay off credit card debt with your current payment.</a:t>
          </a:r>
        </a:p>
        <a:p>
          <a:pPr rtl="0"/>
          <a:br>
            <a:rPr lang="en-US" sz="900" b="0" i="0" u="none" strike="noStrike">
              <a:effectLst/>
              <a:latin typeface="+mn-lt"/>
              <a:ea typeface="+mn-ea"/>
              <a:cs typeface="+mn-cs"/>
            </a:rPr>
          </a:br>
          <a:r>
            <a:rPr lang="en-US" sz="900" b="1" i="0" u="sng" strike="noStrike">
              <a:effectLst/>
              <a:latin typeface="+mn-lt"/>
              <a:ea typeface="+mn-ea"/>
              <a:cs typeface="+mn-cs"/>
            </a:rPr>
            <a:t>Tips &amp; Tricks to Reduce Credit Card Debt</a:t>
          </a:r>
          <a:endParaRPr lang="en-US" sz="900" b="0" i="0" u="none" strike="noStrike">
            <a:effectLst/>
            <a:latin typeface="+mn-lt"/>
            <a:ea typeface="+mn-ea"/>
            <a:cs typeface="+mn-cs"/>
          </a:endParaRPr>
        </a:p>
        <a:p>
          <a:pPr marL="171450" indent="-171450" rtl="0" fontAlgn="base">
            <a:buFont typeface="Arial" panose="020B0604020202020204" pitchFamily="34" charset="0"/>
            <a:buChar char="•"/>
          </a:pPr>
          <a:r>
            <a:rPr lang="en-US" sz="900" b="0" i="0" u="none" strike="noStrike">
              <a:effectLst/>
              <a:latin typeface="+mn-lt"/>
              <a:ea typeface="+mn-ea"/>
              <a:cs typeface="+mn-cs"/>
            </a:rPr>
            <a:t>Apply any excess cash from your monthly budget to your credit card payment.</a:t>
          </a:r>
        </a:p>
        <a:p>
          <a:pPr marL="171450" indent="-171450" rtl="0" fontAlgn="base">
            <a:buFont typeface="Arial" panose="020B0604020202020204" pitchFamily="34" charset="0"/>
            <a:buChar char="•"/>
          </a:pPr>
          <a:r>
            <a:rPr lang="en-US" sz="900" b="0" i="0" u="none" strike="noStrike">
              <a:effectLst/>
              <a:latin typeface="+mn-lt"/>
              <a:ea typeface="+mn-ea"/>
              <a:cs typeface="+mn-cs"/>
            </a:rPr>
            <a:t>Don't just pay the minimum payment each month.</a:t>
          </a:r>
        </a:p>
        <a:p>
          <a:pPr marL="171450" indent="-171450" rtl="0" fontAlgn="base">
            <a:buFont typeface="Arial" panose="020B0604020202020204" pitchFamily="34" charset="0"/>
            <a:buChar char="•"/>
          </a:pPr>
          <a:r>
            <a:rPr lang="en-US" sz="900" b="0" i="0" u="none" strike="noStrike">
              <a:effectLst/>
              <a:latin typeface="+mn-lt"/>
              <a:ea typeface="+mn-ea"/>
              <a:cs typeface="+mn-cs"/>
            </a:rPr>
            <a:t>Pay minimum payment for your cheapest debt and pay the maximum payment to debt with the highest interest rate.</a:t>
          </a:r>
        </a:p>
        <a:p>
          <a:pPr marL="171450" indent="-171450" rtl="0" fontAlgn="base">
            <a:buFont typeface="Arial" panose="020B0604020202020204" pitchFamily="34" charset="0"/>
            <a:buChar char="•"/>
          </a:pPr>
          <a:r>
            <a:rPr lang="en-US" sz="900" b="0" i="0" u="none" strike="noStrike">
              <a:effectLst/>
              <a:latin typeface="+mn-lt"/>
              <a:ea typeface="+mn-ea"/>
              <a:cs typeface="+mn-cs"/>
            </a:rPr>
            <a:t>Reduce discretionary spending and apply those funds to increase your monthly payments.</a:t>
          </a:r>
        </a:p>
        <a:p>
          <a:pPr marL="171450" indent="-171450" rtl="0" fontAlgn="base">
            <a:buFont typeface="Arial" panose="020B0604020202020204" pitchFamily="34" charset="0"/>
            <a:buChar char="•"/>
          </a:pPr>
          <a:r>
            <a:rPr lang="en-US" sz="900" b="0" i="0" u="none" strike="noStrike">
              <a:effectLst/>
              <a:latin typeface="+mn-lt"/>
              <a:ea typeface="+mn-ea"/>
              <a:cs typeface="+mn-cs"/>
            </a:rPr>
            <a:t>Consolidate your credit card balances if you have multiple credit cards.</a:t>
          </a:r>
        </a:p>
        <a:p>
          <a:pPr marL="171450" indent="-171450" rtl="0" fontAlgn="base">
            <a:buFont typeface="Arial" panose="020B0604020202020204" pitchFamily="34" charset="0"/>
            <a:buChar char="•"/>
          </a:pPr>
          <a:r>
            <a:rPr lang="en-US" sz="900" b="0" i="0" u="none" strike="noStrike">
              <a:effectLst/>
              <a:latin typeface="+mn-lt"/>
              <a:ea typeface="+mn-ea"/>
              <a:cs typeface="+mn-cs"/>
            </a:rPr>
            <a:t>Transfer your balance to a 0% credit card (if possible).</a:t>
          </a:r>
        </a:p>
        <a:p>
          <a:pPr marL="171450" indent="-171450" rtl="0" fontAlgn="base">
            <a:buFont typeface="Arial" panose="020B0604020202020204" pitchFamily="34" charset="0"/>
            <a:buChar char="•"/>
          </a:pPr>
          <a:r>
            <a:rPr lang="en-US" sz="900" b="0" i="0" u="none" strike="noStrike">
              <a:effectLst/>
              <a:latin typeface="+mn-lt"/>
              <a:ea typeface="+mn-ea"/>
              <a:cs typeface="+mn-cs"/>
            </a:rPr>
            <a:t>Refinance</a:t>
          </a:r>
          <a:r>
            <a:rPr lang="en-US" sz="900" b="0" i="0" u="none" strike="noStrike" baseline="0">
              <a:effectLst/>
              <a:latin typeface="+mn-lt"/>
              <a:ea typeface="+mn-ea"/>
              <a:cs typeface="+mn-cs"/>
            </a:rPr>
            <a:t>, Restructure, &amp; REPAY</a:t>
          </a:r>
          <a:endParaRPr lang="en-US" sz="900" b="0" i="0" u="none" strike="noStrike">
            <a:effectLst/>
            <a:latin typeface="+mn-lt"/>
            <a:ea typeface="+mn-ea"/>
            <a:cs typeface="+mn-cs"/>
          </a:endParaRPr>
        </a:p>
      </xdr:txBody>
    </xdr:sp>
    <xdr:clientData fLocksWithSheet="0"/>
  </xdr:oneCellAnchor>
  <xdr:oneCellAnchor>
    <xdr:from>
      <xdr:col>12</xdr:col>
      <xdr:colOff>45893</xdr:colOff>
      <xdr:row>26</xdr:row>
      <xdr:rowOff>48490</xdr:rowOff>
    </xdr:from>
    <xdr:ext cx="1043940" cy="413385"/>
    <xdr:sp macro="" textlink="">
      <xdr:nvSpPr>
        <xdr:cNvPr id="4" name="Shape 5">
          <a:hlinkClick xmlns:r="http://schemas.openxmlformats.org/officeDocument/2006/relationships" r:id="rId1"/>
          <a:extLst>
            <a:ext uri="{FF2B5EF4-FFF2-40B4-BE49-F238E27FC236}">
              <a16:creationId xmlns:a16="http://schemas.microsoft.com/office/drawing/2014/main" id="{00000000-0008-0000-0F00-000004000000}"/>
            </a:ext>
          </a:extLst>
        </xdr:cNvPr>
        <xdr:cNvSpPr txBox="1"/>
      </xdr:nvSpPr>
      <xdr:spPr>
        <a:xfrm>
          <a:off x="6921211" y="3486149"/>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3174</xdr:colOff>
      <xdr:row>2</xdr:row>
      <xdr:rowOff>58420</xdr:rowOff>
    </xdr:from>
    <xdr:ext cx="8820440" cy="4955194"/>
    <xdr:sp macro="" textlink="">
      <xdr:nvSpPr>
        <xdr:cNvPr id="15" name="Shape 15">
          <a:extLst>
            <a:ext uri="{FF2B5EF4-FFF2-40B4-BE49-F238E27FC236}">
              <a16:creationId xmlns:a16="http://schemas.microsoft.com/office/drawing/2014/main" id="{00000000-0008-0000-1000-00000F000000}"/>
            </a:ext>
          </a:extLst>
        </xdr:cNvPr>
        <xdr:cNvSpPr txBox="1"/>
      </xdr:nvSpPr>
      <xdr:spPr>
        <a:xfrm>
          <a:off x="133060" y="387465"/>
          <a:ext cx="8820440" cy="4955194"/>
        </a:xfrm>
        <a:prstGeom prst="rect">
          <a:avLst/>
        </a:prstGeom>
        <a:solidFill>
          <a:srgbClr val="A1FFF7"/>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Simply enter your current student loan debt balance, the term of the loan (how many years you have to pay it off), and the annual interest rate into </a:t>
          </a:r>
          <a:r>
            <a:rPr lang="en-US" sz="900" b="1" i="0" u="none" strike="noStrike">
              <a:effectLst/>
              <a:latin typeface="+mn-lt"/>
              <a:ea typeface="+mn-ea"/>
              <a:cs typeface="+mn-cs"/>
            </a:rPr>
            <a:t>Table (A). </a:t>
          </a:r>
          <a:endParaRPr lang="en-US" sz="900" b="0" i="0" u="none" strike="noStrike">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2:  </a:t>
          </a:r>
          <a:r>
            <a:rPr lang="en-US" sz="900" b="0" i="0" u="none" strike="noStrike">
              <a:effectLst/>
              <a:latin typeface="+mn-lt"/>
              <a:ea typeface="+mn-ea"/>
              <a:cs typeface="+mn-cs"/>
            </a:rPr>
            <a:t>The amortization table </a:t>
          </a:r>
          <a:r>
            <a:rPr lang="en-US" sz="900" b="1" i="0" u="none" strike="noStrike">
              <a:effectLst/>
              <a:latin typeface="+mn-lt"/>
              <a:ea typeface="+mn-ea"/>
              <a:cs typeface="+mn-cs"/>
            </a:rPr>
            <a:t>(B)</a:t>
          </a:r>
          <a:r>
            <a:rPr lang="en-US" sz="900" b="0" i="0" u="none" strike="noStrike">
              <a:effectLst/>
              <a:latin typeface="+mn-lt"/>
              <a:ea typeface="+mn-ea"/>
              <a:cs typeface="+mn-cs"/>
            </a:rPr>
            <a:t> and the totals will automatically recalculate to help you understand the implications of your student loan debt. </a:t>
          </a:r>
        </a:p>
        <a:p>
          <a:pPr rtl="0"/>
          <a:br>
            <a:rPr lang="en-US" sz="900" b="0" i="0" u="none" strike="noStrike">
              <a:effectLst/>
              <a:latin typeface="+mn-lt"/>
              <a:ea typeface="+mn-ea"/>
              <a:cs typeface="+mn-cs"/>
            </a:rPr>
          </a:br>
          <a:r>
            <a:rPr lang="en-US" sz="900" b="0" i="0" u="none" strike="noStrike">
              <a:effectLst/>
              <a:latin typeface="+mn-lt"/>
              <a:ea typeface="+mn-ea"/>
              <a:cs typeface="+mn-cs"/>
            </a:rPr>
            <a:t>Student loans are often necessary in order to obtain a college or graduate degree that allows you to pursue the career of your choice. It is an investment in yourself that can pay immense dividends over time. That being said, it is important to understand the implications of the debt you are taking on in relation to the career path you hope to pursue. </a:t>
          </a:r>
        </a:p>
        <a:p>
          <a:pPr rtl="0"/>
          <a:br>
            <a:rPr lang="en-US" sz="900" b="0" i="0" u="none" strike="noStrike">
              <a:effectLst/>
              <a:latin typeface="+mn-lt"/>
              <a:ea typeface="+mn-ea"/>
              <a:cs typeface="+mn-cs"/>
            </a:rPr>
          </a:br>
          <a:r>
            <a:rPr lang="en-US" sz="900" b="1" i="0" u="sng" strike="noStrike">
              <a:effectLst/>
              <a:latin typeface="+mn-lt"/>
              <a:ea typeface="+mn-ea"/>
              <a:cs typeface="+mn-cs"/>
            </a:rPr>
            <a:t>Student Loan Debt Schedule</a:t>
          </a:r>
          <a:endParaRPr lang="en-US" sz="900" b="0" i="0" u="none" strike="noStrike">
            <a:effectLst/>
            <a:latin typeface="+mn-lt"/>
            <a:ea typeface="+mn-ea"/>
            <a:cs typeface="+mn-cs"/>
          </a:endParaRPr>
        </a:p>
        <a:p>
          <a:pPr rtl="0"/>
          <a:r>
            <a:rPr lang="en-US" sz="900" b="0" i="0" u="none" strike="noStrike">
              <a:effectLst/>
              <a:latin typeface="+mn-lt"/>
              <a:ea typeface="+mn-ea"/>
              <a:cs typeface="+mn-cs"/>
            </a:rPr>
            <a:t>Below is a student loan amortization schedule. An amortization table is a complete table of periodic loan payments, showing the amount of principal and interest that comprise each payment until the loan is completely paid off. </a:t>
          </a:r>
        </a:p>
        <a:p>
          <a:pPr rtl="0"/>
          <a:br>
            <a:rPr lang="en-US" sz="900" b="0" i="0" u="none" strike="noStrike">
              <a:effectLst/>
              <a:latin typeface="+mn-lt"/>
              <a:ea typeface="+mn-ea"/>
              <a:cs typeface="+mn-cs"/>
            </a:rPr>
          </a:br>
          <a:r>
            <a:rPr lang="en-US" sz="900" b="0" i="0" u="none" strike="noStrike">
              <a:effectLst/>
              <a:latin typeface="+mn-lt"/>
              <a:ea typeface="+mn-ea"/>
              <a:cs typeface="+mn-cs"/>
            </a:rPr>
            <a:t>The key items to focus on are in the "Totals" box to the right of the "Inputs". This shows the total amount that will be paid, as well as the split between principal and interest. Lastly, the table shows how long it will take to completely pay off your student loans. </a:t>
          </a:r>
        </a:p>
        <a:p>
          <a:pPr rtl="0"/>
          <a:br>
            <a:rPr lang="en-US" sz="900" b="0" i="0" u="none" strike="noStrike">
              <a:effectLst/>
              <a:latin typeface="+mn-lt"/>
              <a:ea typeface="+mn-ea"/>
              <a:cs typeface="+mn-cs"/>
            </a:rPr>
          </a:br>
          <a:br>
            <a:rPr lang="en-US" sz="900" b="0" i="0" u="none" strike="noStrike">
              <a:effectLst/>
              <a:latin typeface="+mn-lt"/>
              <a:ea typeface="+mn-ea"/>
              <a:cs typeface="+mn-cs"/>
            </a:rPr>
          </a:br>
          <a:r>
            <a:rPr lang="en-US" sz="900" b="1" i="0" u="sng" strike="noStrike">
              <a:effectLst/>
              <a:latin typeface="+mn-lt"/>
              <a:ea typeface="+mn-ea"/>
              <a:cs typeface="+mn-cs"/>
            </a:rPr>
            <a:t>Tips &amp; Tricks to Pay Down Student Loan Debt</a:t>
          </a:r>
          <a:endParaRPr lang="en-US" sz="900" b="0" i="0" u="none" strike="noStrike">
            <a:effectLst/>
            <a:latin typeface="+mn-lt"/>
            <a:ea typeface="+mn-ea"/>
            <a:cs typeface="+mn-cs"/>
          </a:endParaRPr>
        </a:p>
        <a:p>
          <a:pPr marL="171450" indent="-171450" rtl="0" fontAlgn="base">
            <a:buFont typeface="Arial" panose="020B0604020202020204" pitchFamily="34" charset="0"/>
            <a:buChar char="•"/>
          </a:pPr>
          <a:r>
            <a:rPr lang="en-US" sz="900" b="0" i="0" u="none" strike="noStrike">
              <a:effectLst/>
              <a:latin typeface="+mn-lt"/>
              <a:ea typeface="+mn-ea"/>
              <a:cs typeface="+mn-cs"/>
            </a:rPr>
            <a:t>Give Student Loan Tech (a Restart Affiliate) a call to see if they can help you refinance, restructure or reduce your student debt liability</a:t>
          </a:r>
          <a:r>
            <a:rPr lang="en-US" sz="900" b="0" i="0" u="none" strike="noStrike" baseline="0">
              <a:effectLst/>
              <a:latin typeface="+mn-lt"/>
              <a:ea typeface="+mn-ea"/>
              <a:cs typeface="+mn-cs"/>
            </a:rPr>
            <a:t>. Click the link below for student loan debt assistance!</a:t>
          </a:r>
          <a:endParaRPr lang="en-US" sz="900" b="1" i="0" u="none" strike="noStrike">
            <a:solidFill>
              <a:srgbClr val="FF0000"/>
            </a:solidFill>
            <a:effectLst/>
            <a:latin typeface="+mn-lt"/>
            <a:ea typeface="+mn-ea"/>
            <a:cs typeface="+mn-cs"/>
          </a:endParaRPr>
        </a:p>
        <a:p>
          <a:pPr marL="171450" indent="-171450" rtl="0" fontAlgn="base">
            <a:buFont typeface="Arial" panose="020B0604020202020204" pitchFamily="34" charset="0"/>
            <a:buChar char="•"/>
          </a:pPr>
          <a:r>
            <a:rPr lang="en-US" sz="900" b="0" i="0" u="none" strike="noStrike">
              <a:effectLst/>
              <a:latin typeface="+mn-lt"/>
              <a:ea typeface="+mn-ea"/>
              <a:cs typeface="+mn-cs"/>
            </a:rPr>
            <a:t>Try to refinance your student loans if interest rates have reduced since the time your loan started. To do this simply google the current student loan rates and call your locate banking institutions.</a:t>
          </a:r>
        </a:p>
        <a:p>
          <a:pPr marL="171450" indent="-171450" rtl="0" fontAlgn="base">
            <a:buFont typeface="Arial" panose="020B0604020202020204" pitchFamily="34" charset="0"/>
            <a:buChar char="•"/>
          </a:pPr>
          <a:r>
            <a:rPr lang="en-US" sz="900" b="0" i="0" u="none" strike="noStrike">
              <a:effectLst/>
              <a:latin typeface="+mn-lt"/>
              <a:ea typeface="+mn-ea"/>
              <a:cs typeface="+mn-cs"/>
            </a:rPr>
            <a:t>Make extra payments if you have excess cash each month. Only do this if you do not have credit card debt. </a:t>
          </a:r>
          <a:r>
            <a:rPr lang="en-US" sz="900" b="0" i="1" u="none" strike="noStrike">
              <a:effectLst/>
              <a:latin typeface="+mn-lt"/>
              <a:ea typeface="+mn-ea"/>
              <a:cs typeface="+mn-cs"/>
            </a:rPr>
            <a:t>Note - credit card debt is the most expensive type of debt so all excess cash should be applied to paying your credit cards off first before focusing on other debt.</a:t>
          </a:r>
          <a:endParaRPr lang="en-US" sz="900" b="0" i="0" u="none" strike="noStrike">
            <a:effectLst/>
            <a:latin typeface="+mn-lt"/>
            <a:ea typeface="+mn-ea"/>
            <a:cs typeface="+mn-cs"/>
          </a:endParaRPr>
        </a:p>
        <a:p>
          <a:pPr marL="171450" indent="-171450" rtl="0" fontAlgn="base">
            <a:buFont typeface="Arial" panose="020B0604020202020204" pitchFamily="34" charset="0"/>
            <a:buChar char="•"/>
          </a:pPr>
          <a:r>
            <a:rPr lang="en-US" sz="900" b="0" i="0" u="none" strike="noStrike">
              <a:effectLst/>
              <a:latin typeface="+mn-lt"/>
              <a:ea typeface="+mn-ea"/>
              <a:cs typeface="+mn-cs"/>
            </a:rPr>
            <a:t>Make small changes in discretionary spending in order to increase excess monthly cash that can be applied to paying down debt.</a:t>
          </a:r>
        </a:p>
        <a:p>
          <a:pPr marL="171450" indent="-171450" rtl="0" fontAlgn="base">
            <a:buFont typeface="Arial" panose="020B0604020202020204" pitchFamily="34" charset="0"/>
            <a:buChar char="•"/>
          </a:pPr>
          <a:r>
            <a:rPr lang="en-US" sz="900" b="0" i="0" u="none" strike="noStrike">
              <a:effectLst/>
              <a:latin typeface="+mn-lt"/>
              <a:ea typeface="+mn-ea"/>
              <a:cs typeface="+mn-cs"/>
            </a:rPr>
            <a:t>Never skip payments.</a:t>
          </a:r>
        </a:p>
      </xdr:txBody>
    </xdr:sp>
    <xdr:clientData fLocksWithSheet="0"/>
  </xdr:oneCellAnchor>
  <xdr:oneCellAnchor>
    <xdr:from>
      <xdr:col>12</xdr:col>
      <xdr:colOff>302549</xdr:colOff>
      <xdr:row>31</xdr:row>
      <xdr:rowOff>119666</xdr:rowOff>
    </xdr:from>
    <xdr:ext cx="1043940" cy="413385"/>
    <xdr:sp macro="" textlink="">
      <xdr:nvSpPr>
        <xdr:cNvPr id="4" name="Shape 5">
          <a:hlinkClick xmlns:r="http://schemas.openxmlformats.org/officeDocument/2006/relationships" r:id="rId1"/>
          <a:extLst>
            <a:ext uri="{FF2B5EF4-FFF2-40B4-BE49-F238E27FC236}">
              <a16:creationId xmlns:a16="http://schemas.microsoft.com/office/drawing/2014/main" id="{00000000-0008-0000-1000-000004000000}"/>
            </a:ext>
          </a:extLst>
        </xdr:cNvPr>
        <xdr:cNvSpPr txBox="1"/>
      </xdr:nvSpPr>
      <xdr:spPr>
        <a:xfrm>
          <a:off x="7117254" y="4206757"/>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oneCellAnchor>
    <xdr:from>
      <xdr:col>9</xdr:col>
      <xdr:colOff>56977</xdr:colOff>
      <xdr:row>31</xdr:row>
      <xdr:rowOff>128674</xdr:rowOff>
    </xdr:from>
    <xdr:ext cx="1647999" cy="413385"/>
    <xdr:sp macro="" textlink="">
      <xdr:nvSpPr>
        <xdr:cNvPr id="5" name="Shape 5">
          <a:hlinkClick xmlns:r="http://schemas.openxmlformats.org/officeDocument/2006/relationships" r:id="rId2"/>
          <a:extLst>
            <a:ext uri="{FF2B5EF4-FFF2-40B4-BE49-F238E27FC236}">
              <a16:creationId xmlns:a16="http://schemas.microsoft.com/office/drawing/2014/main" id="{597A736C-DC5A-488E-80B3-C0909DFB689A}"/>
            </a:ext>
          </a:extLst>
        </xdr:cNvPr>
        <xdr:cNvSpPr txBox="1"/>
      </xdr:nvSpPr>
      <xdr:spPr>
        <a:xfrm>
          <a:off x="5209136" y="4215765"/>
          <a:ext cx="1647999"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STUDENT LOAN TECH</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12700</xdr:colOff>
      <xdr:row>2</xdr:row>
      <xdr:rowOff>55881</xdr:rowOff>
    </xdr:from>
    <xdr:ext cx="8620414" cy="3624579"/>
    <xdr:sp macro="" textlink="">
      <xdr:nvSpPr>
        <xdr:cNvPr id="16" name="Shape 16">
          <a:extLst>
            <a:ext uri="{FF2B5EF4-FFF2-40B4-BE49-F238E27FC236}">
              <a16:creationId xmlns:a16="http://schemas.microsoft.com/office/drawing/2014/main" id="{00000000-0008-0000-1100-000010000000}"/>
            </a:ext>
          </a:extLst>
        </xdr:cNvPr>
        <xdr:cNvSpPr txBox="1"/>
      </xdr:nvSpPr>
      <xdr:spPr>
        <a:xfrm>
          <a:off x="142586" y="384926"/>
          <a:ext cx="8620414" cy="3624579"/>
        </a:xfrm>
        <a:prstGeom prst="rect">
          <a:avLst/>
        </a:prstGeom>
        <a:solidFill>
          <a:srgbClr val="A1FFF7"/>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Simply enter your current car loan debt balance, the term of the loan (how many years you have to pay it off), and the annual interest rate into </a:t>
          </a:r>
          <a:r>
            <a:rPr lang="en-US" sz="900" b="1" i="0" u="none" strike="noStrike">
              <a:effectLst/>
              <a:latin typeface="+mn-lt"/>
              <a:ea typeface="+mn-ea"/>
              <a:cs typeface="+mn-cs"/>
            </a:rPr>
            <a:t>Table (A). </a:t>
          </a:r>
          <a:endParaRPr lang="en-US" sz="900" b="0" i="0" u="none" strike="noStrike">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2:  </a:t>
          </a:r>
          <a:r>
            <a:rPr lang="en-US" sz="900" b="0" i="0" u="none" strike="noStrike">
              <a:effectLst/>
              <a:latin typeface="+mn-lt"/>
              <a:ea typeface="+mn-ea"/>
              <a:cs typeface="+mn-cs"/>
            </a:rPr>
            <a:t>The amortization table </a:t>
          </a:r>
          <a:r>
            <a:rPr lang="en-US" sz="900" b="1" i="0" u="none" strike="noStrike">
              <a:effectLst/>
              <a:latin typeface="+mn-lt"/>
              <a:ea typeface="+mn-ea"/>
              <a:cs typeface="+mn-cs"/>
            </a:rPr>
            <a:t>(B) </a:t>
          </a:r>
          <a:r>
            <a:rPr lang="en-US" sz="900" b="0" i="0" u="none" strike="noStrike">
              <a:effectLst/>
              <a:latin typeface="+mn-lt"/>
              <a:ea typeface="+mn-ea"/>
              <a:cs typeface="+mn-cs"/>
            </a:rPr>
            <a:t>and the totals will automatically recalculate to help you understand the implications of your car loan. </a:t>
          </a:r>
        </a:p>
        <a:p>
          <a:pPr rtl="0"/>
          <a:br>
            <a:rPr lang="en-US" sz="900" b="0" i="0" u="none" strike="noStrike">
              <a:effectLst/>
              <a:latin typeface="+mn-lt"/>
              <a:ea typeface="+mn-ea"/>
              <a:cs typeface="+mn-cs"/>
            </a:rPr>
          </a:br>
          <a:r>
            <a:rPr lang="en-US" sz="900" b="0" i="0" u="none" strike="noStrike">
              <a:effectLst/>
              <a:latin typeface="+mn-lt"/>
              <a:ea typeface="+mn-ea"/>
              <a:cs typeface="+mn-cs"/>
            </a:rPr>
            <a:t>Purchasing a car with the help of a loan is often necessary, unless you live in a city that is entirely walkable or a city that has a good public transportation system. Car loans are typically not the most expensive type of debt. We advocate for reducing total debt as much as possible, but if you need to take on a loan to purchase a car, it is far less dangerous to your financial position than other types of debt like credit card debt. </a:t>
          </a:r>
        </a:p>
        <a:p>
          <a:pPr rtl="0"/>
          <a:br>
            <a:rPr lang="en-US" sz="900" b="0" i="0" u="none" strike="noStrike">
              <a:effectLst/>
              <a:latin typeface="+mn-lt"/>
              <a:ea typeface="+mn-ea"/>
              <a:cs typeface="+mn-cs"/>
            </a:rPr>
          </a:br>
          <a:r>
            <a:rPr lang="en-US" sz="900" b="1" i="0" u="sng" strike="noStrike">
              <a:effectLst/>
              <a:latin typeface="+mn-lt"/>
              <a:ea typeface="+mn-ea"/>
              <a:cs typeface="+mn-cs"/>
            </a:rPr>
            <a:t>Car Loan Schedule</a:t>
          </a:r>
          <a:endParaRPr lang="en-US" sz="900" b="0" i="0" u="none" strike="noStrike">
            <a:effectLst/>
            <a:latin typeface="+mn-lt"/>
            <a:ea typeface="+mn-ea"/>
            <a:cs typeface="+mn-cs"/>
          </a:endParaRPr>
        </a:p>
        <a:p>
          <a:pPr rtl="0"/>
          <a:r>
            <a:rPr lang="en-US" sz="900" b="0" i="0" u="none" strike="noStrike">
              <a:effectLst/>
              <a:latin typeface="+mn-lt"/>
              <a:ea typeface="+mn-ea"/>
              <a:cs typeface="+mn-cs"/>
            </a:rPr>
            <a:t>Below is a car loan amortization schedule. An amortization table is a complete table of periodic loan payments, showing the amount of principal and interest that comprise each payment until the loan is completely paid off. </a:t>
          </a:r>
        </a:p>
        <a:p>
          <a:pPr rtl="0"/>
          <a:br>
            <a:rPr lang="en-US" sz="900" b="0" i="0" u="none" strike="noStrike">
              <a:effectLst/>
              <a:latin typeface="+mn-lt"/>
              <a:ea typeface="+mn-ea"/>
              <a:cs typeface="+mn-cs"/>
            </a:rPr>
          </a:br>
          <a:r>
            <a:rPr lang="en-US" sz="900" b="0" i="0" u="none" strike="noStrike">
              <a:effectLst/>
              <a:latin typeface="+mn-lt"/>
              <a:ea typeface="+mn-ea"/>
              <a:cs typeface="+mn-cs"/>
            </a:rPr>
            <a:t>The key items to focus on are in the "Totals" box to the right of the "Inputs". This shows the total amount that will be paid, as well as the split between principal and interest. Lastly, the table shows how long it will take to completely pay off your car loans. </a:t>
          </a:r>
        </a:p>
        <a:p>
          <a:pPr rtl="0"/>
          <a:br>
            <a:rPr lang="en-US" sz="900" b="0" i="0" u="none" strike="noStrike">
              <a:effectLst/>
              <a:latin typeface="+mn-lt"/>
              <a:ea typeface="+mn-ea"/>
              <a:cs typeface="+mn-cs"/>
            </a:rPr>
          </a:br>
          <a:r>
            <a:rPr lang="en-US" sz="900" b="1" i="0" u="sng" strike="noStrike">
              <a:effectLst/>
              <a:latin typeface="+mn-lt"/>
              <a:ea typeface="+mn-ea"/>
              <a:cs typeface="+mn-cs"/>
            </a:rPr>
            <a:t>Tips &amp; Tricks to Pay Down Your Car Loan</a:t>
          </a:r>
          <a:endParaRPr lang="en-US" sz="900" b="0" i="0" u="none" strike="noStrike">
            <a:effectLst/>
            <a:latin typeface="+mn-lt"/>
            <a:ea typeface="+mn-ea"/>
            <a:cs typeface="+mn-cs"/>
          </a:endParaRPr>
        </a:p>
        <a:p>
          <a:pPr marL="171450" indent="-171450" rtl="0" fontAlgn="base">
            <a:buFont typeface="Arial" panose="020B0604020202020204" pitchFamily="34" charset="0"/>
            <a:buChar char="•"/>
          </a:pPr>
          <a:r>
            <a:rPr lang="en-US" sz="900" b="0" i="0" u="none" strike="noStrike">
              <a:effectLst/>
              <a:latin typeface="+mn-lt"/>
              <a:ea typeface="+mn-ea"/>
              <a:cs typeface="+mn-cs"/>
            </a:rPr>
            <a:t>Make extra payments if you have excess cash each month. Only do this if you do not have credit card debt or other more expensive debt. The goal should always be to apply any excess cash to your most expensive debt (which is typically credit card debt).</a:t>
          </a:r>
        </a:p>
        <a:p>
          <a:pPr marL="171450" indent="-171450" rtl="0" fontAlgn="base">
            <a:buFont typeface="Arial" panose="020B0604020202020204" pitchFamily="34" charset="0"/>
            <a:buChar char="•"/>
          </a:pPr>
          <a:r>
            <a:rPr lang="en-US" sz="900" b="0" i="0" u="none" strike="noStrike">
              <a:effectLst/>
              <a:latin typeface="+mn-lt"/>
              <a:ea typeface="+mn-ea"/>
              <a:cs typeface="+mn-cs"/>
            </a:rPr>
            <a:t>Make small changes in discretionary spending (after taxes and necessities)  in order to increase excess monthly cash that can be applied to paying down debt.</a:t>
          </a:r>
        </a:p>
        <a:p>
          <a:pPr marL="171450" indent="-171450" rtl="0" fontAlgn="base">
            <a:buFont typeface="Arial" panose="020B0604020202020204" pitchFamily="34" charset="0"/>
            <a:buChar char="•"/>
          </a:pPr>
          <a:r>
            <a:rPr lang="en-US" sz="900" b="0" i="0" u="none" strike="noStrike">
              <a:effectLst/>
              <a:latin typeface="+mn-lt"/>
              <a:ea typeface="+mn-ea"/>
              <a:cs typeface="+mn-cs"/>
            </a:rPr>
            <a:t>Never Skip payments.</a:t>
          </a:r>
          <a:endParaRPr lang="en-US" sz="1100" b="0" i="0" u="none" strike="noStrike">
            <a:effectLst/>
            <a:latin typeface="+mn-lt"/>
            <a:ea typeface="+mn-ea"/>
            <a:cs typeface="+mn-cs"/>
          </a:endParaRPr>
        </a:p>
      </xdr:txBody>
    </xdr:sp>
    <xdr:clientData fLocksWithSheet="0"/>
  </xdr:oneCellAnchor>
  <xdr:oneCellAnchor>
    <xdr:from>
      <xdr:col>12</xdr:col>
      <xdr:colOff>281421</xdr:colOff>
      <xdr:row>23</xdr:row>
      <xdr:rowOff>85205</xdr:rowOff>
    </xdr:from>
    <xdr:ext cx="1043940" cy="413385"/>
    <xdr:sp macro="" textlink="">
      <xdr:nvSpPr>
        <xdr:cNvPr id="4" name="Shape 5">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6870989" y="3479569"/>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1333500</xdr:colOff>
      <xdr:row>1</xdr:row>
      <xdr:rowOff>95250</xdr:rowOff>
    </xdr:from>
    <xdr:ext cx="2657475" cy="2409825"/>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112395</xdr:colOff>
      <xdr:row>2</xdr:row>
      <xdr:rowOff>57150</xdr:rowOff>
    </xdr:from>
    <xdr:ext cx="7324725" cy="834390"/>
    <xdr:sp macro="" textlink="">
      <xdr:nvSpPr>
        <xdr:cNvPr id="4" name="Shape 4">
          <a:extLst>
            <a:ext uri="{FF2B5EF4-FFF2-40B4-BE49-F238E27FC236}">
              <a16:creationId xmlns:a16="http://schemas.microsoft.com/office/drawing/2014/main" id="{00000000-0008-0000-0100-000004000000}"/>
            </a:ext>
          </a:extLst>
        </xdr:cNvPr>
        <xdr:cNvSpPr txBox="1"/>
      </xdr:nvSpPr>
      <xdr:spPr>
        <a:xfrm>
          <a:off x="112395" y="384810"/>
          <a:ext cx="7324725" cy="834390"/>
        </a:xfrm>
        <a:prstGeom prst="rect">
          <a:avLst/>
        </a:prstGeom>
        <a:solidFill>
          <a:srgbClr val="DDF3F6"/>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l" rtl="0">
            <a:lnSpc>
              <a:spcPct val="100000"/>
            </a:lnSpc>
            <a:spcBef>
              <a:spcPts val="0"/>
            </a:spcBef>
            <a:spcAft>
              <a:spcPts val="0"/>
            </a:spcAft>
            <a:buClr>
              <a:srgbClr val="FF0000"/>
            </a:buClr>
            <a:buSzPts val="900"/>
            <a:buFont typeface="Arial"/>
            <a:buNone/>
          </a:pPr>
          <a:r>
            <a:rPr lang="en-US" sz="900" b="0" i="1">
              <a:solidFill>
                <a:srgbClr val="000000"/>
              </a:solidFill>
              <a:effectLst/>
              <a:latin typeface="Arial" panose="020B0604020202020204" pitchFamily="34" charset="0"/>
            </a:rPr>
            <a:t>Restart Reset offers a social and educational community providing insight, anecdotes and general education on the basics of personal finance and responsibility. Restart Reset does not provide investment advice to the public, its followers, or subscribers. Restart Reset does not manage investments nor sell investment products. Restart Reset encourages all followers and subscribers to seek professional advice before making any investments.</a:t>
          </a:r>
          <a:endParaRPr lang="en-US" sz="900" b="1" i="1" u="none" strike="noStrike" cap="none">
            <a:solidFill>
              <a:srgbClr val="FF0000"/>
            </a:solidFill>
            <a:effectLst/>
            <a:latin typeface="Arial" panose="020B0604020202020204" pitchFamily="34" charset="0"/>
            <a:ea typeface="Arial"/>
            <a:cs typeface="Arial"/>
            <a:sym typeface="Arial"/>
          </a:endParaRPr>
        </a:p>
        <a:p>
          <a:pPr marL="0" marR="0" lvl="0" indent="0" algn="l" rtl="0">
            <a:lnSpc>
              <a:spcPct val="100000"/>
            </a:lnSpc>
            <a:spcBef>
              <a:spcPts val="0"/>
            </a:spcBef>
            <a:spcAft>
              <a:spcPts val="0"/>
            </a:spcAft>
            <a:buClr>
              <a:srgbClr val="FF0000"/>
            </a:buClr>
            <a:buSzPts val="900"/>
            <a:buFont typeface="Arial"/>
            <a:buNone/>
          </a:pPr>
          <a:endParaRPr sz="900" b="1" i="0" u="none" strike="noStrike" cap="none">
            <a:solidFill>
              <a:srgbClr val="FF0000"/>
            </a:solidFill>
            <a:latin typeface="Arial"/>
            <a:ea typeface="Arial"/>
            <a:cs typeface="Arial"/>
            <a:sym typeface="Arial"/>
          </a:endParaRPr>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19050</xdr:colOff>
      <xdr:row>2</xdr:row>
      <xdr:rowOff>57151</xdr:rowOff>
    </xdr:from>
    <xdr:ext cx="8891153" cy="1383029"/>
    <xdr:sp macro="" textlink="">
      <xdr:nvSpPr>
        <xdr:cNvPr id="17" name="Shape 17">
          <a:extLst>
            <a:ext uri="{FF2B5EF4-FFF2-40B4-BE49-F238E27FC236}">
              <a16:creationId xmlns:a16="http://schemas.microsoft.com/office/drawing/2014/main" id="{00000000-0008-0000-1300-000011000000}"/>
            </a:ext>
          </a:extLst>
        </xdr:cNvPr>
        <xdr:cNvSpPr txBox="1"/>
      </xdr:nvSpPr>
      <xdr:spPr>
        <a:xfrm>
          <a:off x="105641" y="386196"/>
          <a:ext cx="8891153" cy="1383029"/>
        </a:xfrm>
        <a:prstGeom prst="rect">
          <a:avLst/>
        </a:prstGeom>
        <a:solidFill>
          <a:srgbClr val="FFE0C6"/>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Simply enter the necessary information relating to your home mortgage in the inputs in </a:t>
          </a:r>
          <a:r>
            <a:rPr lang="en-US" sz="900" b="1" i="0" u="none" strike="noStrike">
              <a:effectLst/>
              <a:latin typeface="+mn-lt"/>
              <a:ea typeface="+mn-ea"/>
              <a:cs typeface="+mn-cs"/>
            </a:rPr>
            <a:t>Table (A) </a:t>
          </a:r>
          <a:r>
            <a:rPr lang="en-US" sz="900" b="0" i="0" u="none" strike="noStrike">
              <a:effectLst/>
              <a:latin typeface="+mn-lt"/>
              <a:ea typeface="+mn-ea"/>
              <a:cs typeface="+mn-cs"/>
            </a:rPr>
            <a:t>(highlighted in yellow).</a:t>
          </a:r>
        </a:p>
        <a:p>
          <a:pPr rtl="0"/>
          <a:br>
            <a:rPr lang="en-US" sz="900" b="0" i="0" u="none" strike="noStrike">
              <a:effectLst/>
              <a:latin typeface="+mn-lt"/>
              <a:ea typeface="+mn-ea"/>
              <a:cs typeface="+mn-cs"/>
            </a:rPr>
          </a:br>
          <a:r>
            <a:rPr lang="en-US" sz="900" b="1" i="0" u="none" strike="noStrike">
              <a:effectLst/>
              <a:latin typeface="+mn-lt"/>
              <a:ea typeface="+mn-ea"/>
              <a:cs typeface="+mn-cs"/>
            </a:rPr>
            <a:t>Step 2: </a:t>
          </a:r>
          <a:r>
            <a:rPr lang="en-US" sz="900" b="0" i="0" u="none" strike="noStrike">
              <a:effectLst/>
              <a:latin typeface="+mn-lt"/>
              <a:ea typeface="+mn-ea"/>
              <a:cs typeface="+mn-cs"/>
            </a:rPr>
            <a:t>All of the tables </a:t>
          </a:r>
          <a:r>
            <a:rPr lang="en-US" sz="900" b="1" i="0" u="none" strike="noStrike">
              <a:effectLst/>
              <a:latin typeface="+mn-lt"/>
              <a:ea typeface="+mn-ea"/>
              <a:cs typeface="+mn-cs"/>
            </a:rPr>
            <a:t>(B)</a:t>
          </a:r>
          <a:r>
            <a:rPr lang="en-US" sz="900" b="0" i="0" u="none" strike="noStrike">
              <a:effectLst/>
              <a:latin typeface="+mn-lt"/>
              <a:ea typeface="+mn-ea"/>
              <a:cs typeface="+mn-cs"/>
            </a:rPr>
            <a:t>, </a:t>
          </a:r>
          <a:r>
            <a:rPr lang="en-US" sz="900" b="1" i="0" u="none" strike="noStrike">
              <a:effectLst/>
              <a:latin typeface="+mn-lt"/>
              <a:ea typeface="+mn-ea"/>
              <a:cs typeface="+mn-cs"/>
            </a:rPr>
            <a:t>(C)</a:t>
          </a:r>
          <a:r>
            <a:rPr lang="en-US" sz="900" b="0" i="0" u="none" strike="noStrike">
              <a:effectLst/>
              <a:latin typeface="+mn-lt"/>
              <a:ea typeface="+mn-ea"/>
              <a:cs typeface="+mn-cs"/>
            </a:rPr>
            <a:t>, and </a:t>
          </a:r>
          <a:r>
            <a:rPr lang="en-US" sz="900" b="1" i="0" u="none" strike="noStrike">
              <a:effectLst/>
              <a:latin typeface="+mn-lt"/>
              <a:ea typeface="+mn-ea"/>
              <a:cs typeface="+mn-cs"/>
            </a:rPr>
            <a:t>(D)</a:t>
          </a:r>
          <a:r>
            <a:rPr lang="en-US" sz="900" b="0" i="0" u="none" strike="noStrike">
              <a:effectLst/>
              <a:latin typeface="+mn-lt"/>
              <a:ea typeface="+mn-ea"/>
              <a:cs typeface="+mn-cs"/>
            </a:rPr>
            <a:t> will automatically update. </a:t>
          </a:r>
        </a:p>
        <a:p>
          <a:pPr rtl="0"/>
          <a:br>
            <a:rPr lang="en-US" sz="900" b="0" i="0" u="none" strike="noStrike">
              <a:effectLst/>
              <a:latin typeface="+mn-lt"/>
              <a:ea typeface="+mn-ea"/>
              <a:cs typeface="+mn-cs"/>
            </a:rPr>
          </a:br>
          <a:r>
            <a:rPr lang="en-US" sz="900" b="0" i="0" u="none" strike="noStrike">
              <a:effectLst/>
              <a:latin typeface="+mn-lt"/>
              <a:ea typeface="+mn-ea"/>
              <a:cs typeface="+mn-cs"/>
            </a:rPr>
            <a:t>The below mortgage analysis allows you to understand how much purchase price you can afford, what your monthly payment will be, what portion of your monthly payment will go to principal vs. interest, how your a mortgage can provide a tax benefit, as well as an estimate regarding appreciation and return on your property investment (See terms below). </a:t>
          </a:r>
          <a:br>
            <a:rPr lang="en-US" sz="900"/>
          </a:br>
          <a:br>
            <a:rPr lang="en-US" sz="900"/>
          </a:br>
          <a:endParaRPr sz="900" b="1" u="sng">
            <a:latin typeface="Arial"/>
            <a:ea typeface="Arial"/>
            <a:cs typeface="Arial"/>
            <a:sym typeface="Arial"/>
          </a:endParaRPr>
        </a:p>
      </xdr:txBody>
    </xdr:sp>
    <xdr:clientData fLocksWithSheet="0"/>
  </xdr:oneCellAnchor>
  <xdr:oneCellAnchor>
    <xdr:from>
      <xdr:col>0</xdr:col>
      <xdr:colOff>49530</xdr:colOff>
      <xdr:row>77</xdr:row>
      <xdr:rowOff>15240</xdr:rowOff>
    </xdr:from>
    <xdr:ext cx="8869333" cy="3276600"/>
    <xdr:sp macro="" textlink="">
      <xdr:nvSpPr>
        <xdr:cNvPr id="3" name="Shape 17">
          <a:extLst>
            <a:ext uri="{FF2B5EF4-FFF2-40B4-BE49-F238E27FC236}">
              <a16:creationId xmlns:a16="http://schemas.microsoft.com/office/drawing/2014/main" id="{00000000-0008-0000-1300-000003000000}"/>
            </a:ext>
          </a:extLst>
        </xdr:cNvPr>
        <xdr:cNvSpPr txBox="1"/>
      </xdr:nvSpPr>
      <xdr:spPr>
        <a:xfrm>
          <a:off x="49530" y="12856672"/>
          <a:ext cx="8869333" cy="3276600"/>
        </a:xfrm>
        <a:prstGeom prst="rect">
          <a:avLst/>
        </a:prstGeom>
        <a:solidFill>
          <a:srgbClr val="FFE0C6"/>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0" u="sng" strike="noStrike">
              <a:effectLst/>
              <a:latin typeface="+mn-lt"/>
              <a:ea typeface="+mn-ea"/>
              <a:cs typeface="+mn-cs"/>
            </a:rPr>
            <a:t>What is a Mortgage</a:t>
          </a:r>
          <a:endParaRPr lang="en-US" sz="900" b="0" i="0" u="none" strike="noStrike">
            <a:effectLst/>
            <a:latin typeface="+mn-lt"/>
            <a:ea typeface="+mn-ea"/>
            <a:cs typeface="+mn-cs"/>
          </a:endParaRPr>
        </a:p>
        <a:p>
          <a:pPr rtl="0"/>
          <a:r>
            <a:rPr lang="en-US" sz="900" b="0" i="0" u="none" strike="noStrike">
              <a:effectLst/>
              <a:latin typeface="+mn-lt"/>
              <a:ea typeface="+mn-ea"/>
              <a:cs typeface="+mn-cs"/>
            </a:rPr>
            <a:t>A mortgage is a loan from a bank or financial institution that helps a borrower purchase a home. The collateral of the mortgage is the home itself, meaning that if the borrower does not make monthly payments to the lender and defaults on the loan, the bank can sell the home and recoup its money.</a:t>
          </a:r>
        </a:p>
        <a:p>
          <a:pPr rtl="0"/>
          <a:br>
            <a:rPr lang="en-US" sz="900" b="0" i="0" u="none" strike="noStrike">
              <a:effectLst/>
              <a:latin typeface="+mn-lt"/>
              <a:ea typeface="+mn-ea"/>
              <a:cs typeface="+mn-cs"/>
            </a:rPr>
          </a:br>
          <a:r>
            <a:rPr lang="en-US" sz="900" b="0" i="0" u="none" strike="noStrike">
              <a:effectLst/>
              <a:latin typeface="+mn-lt"/>
              <a:ea typeface="+mn-ea"/>
              <a:cs typeface="+mn-cs"/>
            </a:rPr>
            <a:t>Real estate is typically a good investment, but each real estate opportunity needs to be analyzed individually and understood thoroughly, as there is always risk when borrowing large amounts of money from financial institutions.</a:t>
          </a:r>
        </a:p>
        <a:p>
          <a:pPr rtl="0"/>
          <a:br>
            <a:rPr lang="en-US" sz="900" b="0" i="0" u="none" strike="noStrike">
              <a:effectLst/>
              <a:latin typeface="+mn-lt"/>
              <a:ea typeface="+mn-ea"/>
              <a:cs typeface="+mn-cs"/>
            </a:rPr>
          </a:br>
          <a:r>
            <a:rPr lang="en-US" sz="900" b="1" i="0" u="sng" strike="noStrike">
              <a:effectLst/>
              <a:latin typeface="+mn-lt"/>
              <a:ea typeface="+mn-ea"/>
              <a:cs typeface="+mn-cs"/>
            </a:rPr>
            <a:t>Other Terms to Know</a:t>
          </a:r>
          <a:endParaRPr lang="en-US" sz="900" b="0" i="0" u="none" strike="noStrike">
            <a:effectLst/>
            <a:latin typeface="+mn-lt"/>
            <a:ea typeface="+mn-ea"/>
            <a:cs typeface="+mn-cs"/>
          </a:endParaRPr>
        </a:p>
        <a:p>
          <a:pPr marL="171450" indent="-171450" rtl="0" fontAlgn="base">
            <a:buFont typeface="Arial" panose="020B0604020202020204" pitchFamily="34" charset="0"/>
            <a:buChar char="•"/>
          </a:pPr>
          <a:r>
            <a:rPr lang="en-US" sz="900" b="0" i="0" u="sng" strike="noStrike">
              <a:effectLst/>
              <a:latin typeface="+mn-lt"/>
              <a:ea typeface="+mn-ea"/>
              <a:cs typeface="+mn-cs"/>
            </a:rPr>
            <a:t>Purchase Price </a:t>
          </a:r>
          <a:r>
            <a:rPr lang="en-US" sz="900" b="0" i="0" u="none" strike="noStrike">
              <a:effectLst/>
              <a:latin typeface="+mn-lt"/>
              <a:ea typeface="+mn-ea"/>
              <a:cs typeface="+mn-cs"/>
            </a:rPr>
            <a:t>- refers to the total selling price of a property which includes the down payment and the principal on the loan.</a:t>
          </a:r>
        </a:p>
        <a:p>
          <a:pPr marL="171450" indent="-171450" rtl="0" fontAlgn="base">
            <a:buFont typeface="Arial" panose="020B0604020202020204" pitchFamily="34" charset="0"/>
            <a:buChar char="•"/>
          </a:pPr>
          <a:r>
            <a:rPr lang="en-US" sz="900" b="0" i="0" u="sng" strike="noStrike">
              <a:effectLst/>
              <a:latin typeface="+mn-lt"/>
              <a:ea typeface="+mn-ea"/>
              <a:cs typeface="+mn-cs"/>
            </a:rPr>
            <a:t>Down Payment</a:t>
          </a:r>
          <a:r>
            <a:rPr lang="en-US" sz="900" b="0" i="0" u="none" strike="noStrike">
              <a:effectLst/>
              <a:latin typeface="+mn-lt"/>
              <a:ea typeface="+mn-ea"/>
              <a:cs typeface="+mn-cs"/>
            </a:rPr>
            <a:t> - refers to a percentage of your home's purchase price that you pay up front when you close your home loan. Lenders often view the down payment amount as your investment in the home.</a:t>
          </a:r>
        </a:p>
        <a:p>
          <a:pPr marL="171450" indent="-171450" rtl="0" fontAlgn="base">
            <a:buFont typeface="Arial" panose="020B0604020202020204" pitchFamily="34" charset="0"/>
            <a:buChar char="•"/>
          </a:pPr>
          <a:r>
            <a:rPr lang="en-US" sz="900" b="0" i="0" u="sng" strike="noStrike">
              <a:effectLst/>
              <a:latin typeface="+mn-lt"/>
              <a:ea typeface="+mn-ea"/>
              <a:cs typeface="+mn-cs"/>
            </a:rPr>
            <a:t>Interest Rate</a:t>
          </a:r>
          <a:r>
            <a:rPr lang="en-US" sz="900" b="0" i="0" u="none" strike="noStrike">
              <a:effectLst/>
              <a:latin typeface="+mn-lt"/>
              <a:ea typeface="+mn-ea"/>
              <a:cs typeface="+mn-cs"/>
            </a:rPr>
            <a:t> - refers to the rate of interest charged on a mortgage. Mortgage rates are determined by the lender and can be either fixed, staying the same for the life of the loan, or variable, fluctuating with a benchmark interest rate.</a:t>
          </a:r>
        </a:p>
        <a:p>
          <a:pPr marL="171450" indent="-171450" rtl="0" fontAlgn="base">
            <a:buFont typeface="Arial" panose="020B0604020202020204" pitchFamily="34" charset="0"/>
            <a:buChar char="•"/>
          </a:pPr>
          <a:r>
            <a:rPr lang="en-US" sz="900" b="0" i="0" u="sng" strike="noStrike">
              <a:effectLst/>
              <a:latin typeface="+mn-lt"/>
              <a:ea typeface="+mn-ea"/>
              <a:cs typeface="+mn-cs"/>
            </a:rPr>
            <a:t>Private Mortgage Insurance (PMI)</a:t>
          </a:r>
          <a:r>
            <a:rPr lang="en-US" sz="900" b="0" i="0" u="none" strike="noStrike">
              <a:effectLst/>
              <a:latin typeface="+mn-lt"/>
              <a:ea typeface="+mn-ea"/>
              <a:cs typeface="+mn-cs"/>
            </a:rPr>
            <a:t> - is a type of mortgage insurance you might be required to pay if you do not have an adequate down payment (typically when your down payment is less than 20% of the purchase price). PMI insures the mortgage for the lender in the event that the borrower defaults (stops paying). Although PMI usually costs between 0.5% and 1%, it can add up to thousands of dollars over time.</a:t>
          </a:r>
        </a:p>
        <a:p>
          <a:pPr marL="171450" indent="-171450" rtl="0" fontAlgn="base">
            <a:buFont typeface="Arial" panose="020B0604020202020204" pitchFamily="34" charset="0"/>
            <a:buChar char="•"/>
          </a:pPr>
          <a:r>
            <a:rPr lang="en-US" sz="900" b="0" i="0" u="sng" strike="noStrike">
              <a:effectLst/>
              <a:latin typeface="+mn-lt"/>
              <a:ea typeface="+mn-ea"/>
              <a:cs typeface="+mn-cs"/>
            </a:rPr>
            <a:t>Appreciation</a:t>
          </a:r>
          <a:r>
            <a:rPr lang="en-US" sz="900" b="0" i="0" u="none" strike="noStrike">
              <a:effectLst/>
              <a:latin typeface="+mn-lt"/>
              <a:ea typeface="+mn-ea"/>
              <a:cs typeface="+mn-cs"/>
            </a:rPr>
            <a:t> - refers to an increase in the value of an asset (your home) over time. </a:t>
          </a:r>
        </a:p>
        <a:p>
          <a:pPr rtl="0"/>
          <a:br>
            <a:rPr lang="en-US" sz="900" b="0" i="0" u="none" strike="noStrike">
              <a:effectLst/>
              <a:latin typeface="+mn-lt"/>
              <a:ea typeface="+mn-ea"/>
              <a:cs typeface="+mn-cs"/>
            </a:rPr>
          </a:br>
          <a:r>
            <a:rPr lang="en-US" sz="900" b="1" i="0" u="sng" strike="noStrike">
              <a:effectLst/>
              <a:latin typeface="+mn-lt"/>
              <a:ea typeface="+mn-ea"/>
              <a:cs typeface="+mn-cs"/>
            </a:rPr>
            <a:t>Information You Need</a:t>
          </a:r>
          <a:endParaRPr lang="en-US" sz="900" b="0" i="0" u="none" strike="noStrike">
            <a:effectLst/>
            <a:latin typeface="+mn-lt"/>
            <a:ea typeface="+mn-ea"/>
            <a:cs typeface="+mn-cs"/>
          </a:endParaRPr>
        </a:p>
        <a:p>
          <a:pPr rtl="0"/>
          <a:r>
            <a:rPr lang="en-US" sz="900" b="0" i="0" u="none" strike="noStrike">
              <a:effectLst/>
              <a:latin typeface="+mn-lt"/>
              <a:ea typeface="+mn-ea"/>
              <a:cs typeface="+mn-cs"/>
            </a:rPr>
            <a:t>The information you need to enter into the inputs box is simply the purchase price of the home, the percentage you plan on putting down as a down payment (20% is typically standard, but there are plenty of loans that allows for smaller down payments), the square footage of the home you are buying, the annual interest rate on your mortgage, if you have any PMI payments and the number of months you will have to pay PMI, your state and federal tax rate, and lastly the number of years you plan to hold onto the property.</a:t>
          </a:r>
        </a:p>
        <a:p>
          <a:br>
            <a:rPr lang="en-US" sz="900"/>
          </a:br>
          <a:br>
            <a:rPr lang="en-US" sz="900"/>
          </a:br>
          <a:endParaRPr sz="900" b="1" u="sng">
            <a:latin typeface="Arial"/>
            <a:ea typeface="Arial"/>
            <a:cs typeface="Arial"/>
            <a:sym typeface="Arial"/>
          </a:endParaRPr>
        </a:p>
      </xdr:txBody>
    </xdr:sp>
    <xdr:clientData fLocksWithSheet="0"/>
  </xdr:oneCellAnchor>
  <xdr:oneCellAnchor>
    <xdr:from>
      <xdr:col>9</xdr:col>
      <xdr:colOff>434340</xdr:colOff>
      <xdr:row>2</xdr:row>
      <xdr:rowOff>137160</xdr:rowOff>
    </xdr:from>
    <xdr:ext cx="1043940" cy="413385"/>
    <xdr:sp macro="" textlink="">
      <xdr:nvSpPr>
        <xdr:cNvPr id="5" name="Shape 5">
          <a:hlinkClick xmlns:r="http://schemas.openxmlformats.org/officeDocument/2006/relationships" r:id="rId1"/>
          <a:extLst>
            <a:ext uri="{FF2B5EF4-FFF2-40B4-BE49-F238E27FC236}">
              <a16:creationId xmlns:a16="http://schemas.microsoft.com/office/drawing/2014/main" id="{00000000-0008-0000-1300-000005000000}"/>
            </a:ext>
          </a:extLst>
        </xdr:cNvPr>
        <xdr:cNvSpPr txBox="1"/>
      </xdr:nvSpPr>
      <xdr:spPr>
        <a:xfrm>
          <a:off x="6964680" y="46482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28575</xdr:colOff>
      <xdr:row>2</xdr:row>
      <xdr:rowOff>104775</xdr:rowOff>
    </xdr:from>
    <xdr:ext cx="8448675" cy="1236345"/>
    <xdr:sp macro="" textlink="">
      <xdr:nvSpPr>
        <xdr:cNvPr id="18" name="Shape 18">
          <a:extLst>
            <a:ext uri="{FF2B5EF4-FFF2-40B4-BE49-F238E27FC236}">
              <a16:creationId xmlns:a16="http://schemas.microsoft.com/office/drawing/2014/main" id="{00000000-0008-0000-1400-000012000000}"/>
            </a:ext>
          </a:extLst>
        </xdr:cNvPr>
        <xdr:cNvSpPr txBox="1"/>
      </xdr:nvSpPr>
      <xdr:spPr>
        <a:xfrm>
          <a:off x="158461" y="433820"/>
          <a:ext cx="8448675" cy="1236345"/>
        </a:xfrm>
        <a:prstGeom prst="rect">
          <a:avLst/>
        </a:prstGeom>
        <a:solidFill>
          <a:srgbClr val="FFE0C6"/>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Simply enter your refinance numbers into the inputs in </a:t>
          </a:r>
          <a:r>
            <a:rPr lang="en-US" sz="900" b="1" i="0" u="none" strike="noStrike">
              <a:effectLst/>
              <a:latin typeface="+mn-lt"/>
              <a:ea typeface="+mn-ea"/>
              <a:cs typeface="+mn-cs"/>
            </a:rPr>
            <a:t>Table (A) </a:t>
          </a:r>
          <a:r>
            <a:rPr lang="en-US" sz="900" b="0" i="0" u="none" strike="noStrike">
              <a:effectLst/>
              <a:latin typeface="+mn-lt"/>
              <a:ea typeface="+mn-ea"/>
              <a:cs typeface="+mn-cs"/>
            </a:rPr>
            <a:t>(highlighted in yellow).</a:t>
          </a:r>
        </a:p>
        <a:p>
          <a:pPr rtl="0"/>
          <a:br>
            <a:rPr lang="en-US" sz="900" b="0" i="0" u="none" strike="noStrike">
              <a:effectLst/>
              <a:latin typeface="+mn-lt"/>
              <a:ea typeface="+mn-ea"/>
              <a:cs typeface="+mn-cs"/>
            </a:rPr>
          </a:br>
          <a:r>
            <a:rPr lang="en-US" sz="900" b="1" i="0" u="none" strike="noStrike">
              <a:effectLst/>
              <a:latin typeface="+mn-lt"/>
              <a:ea typeface="+mn-ea"/>
              <a:cs typeface="+mn-cs"/>
            </a:rPr>
            <a:t>Step 2: Table (B) </a:t>
          </a:r>
          <a:r>
            <a:rPr lang="en-US" sz="900" b="0" i="0" u="none" strike="noStrike">
              <a:effectLst/>
              <a:latin typeface="+mn-lt"/>
              <a:ea typeface="+mn-ea"/>
              <a:cs typeface="+mn-cs"/>
            </a:rPr>
            <a:t>will automatically update showing what the difference between your current home loan and a refinanced option would be. </a:t>
          </a:r>
        </a:p>
        <a:p>
          <a:pPr rtl="0"/>
          <a:br>
            <a:rPr lang="en-US" sz="900" b="0" i="0" u="none" strike="noStrike">
              <a:effectLst/>
              <a:latin typeface="+mn-lt"/>
              <a:ea typeface="+mn-ea"/>
              <a:cs typeface="+mn-cs"/>
            </a:rPr>
          </a:br>
          <a:r>
            <a:rPr lang="en-US" sz="900" b="0" i="0" u="none" strike="noStrike">
              <a:effectLst/>
              <a:latin typeface="+mn-lt"/>
              <a:ea typeface="+mn-ea"/>
              <a:cs typeface="+mn-cs"/>
            </a:rPr>
            <a:t>Refinancing a home mortgage involves taking out a new loan to pay off your original mortgage loan. Simply put, the refinanced mortgage replaces your old mortgage. </a:t>
          </a:r>
        </a:p>
      </xdr:txBody>
    </xdr:sp>
    <xdr:clientData fLocksWithSheet="0"/>
  </xdr:oneCellAnchor>
  <xdr:oneCellAnchor>
    <xdr:from>
      <xdr:col>0</xdr:col>
      <xdr:colOff>93576</xdr:colOff>
      <xdr:row>47</xdr:row>
      <xdr:rowOff>12931</xdr:rowOff>
    </xdr:from>
    <xdr:ext cx="8392333" cy="2030615"/>
    <xdr:sp macro="" textlink="">
      <xdr:nvSpPr>
        <xdr:cNvPr id="4" name="Shape 18">
          <a:extLst>
            <a:ext uri="{FF2B5EF4-FFF2-40B4-BE49-F238E27FC236}">
              <a16:creationId xmlns:a16="http://schemas.microsoft.com/office/drawing/2014/main" id="{00000000-0008-0000-1400-000004000000}"/>
            </a:ext>
          </a:extLst>
        </xdr:cNvPr>
        <xdr:cNvSpPr txBox="1"/>
      </xdr:nvSpPr>
      <xdr:spPr>
        <a:xfrm>
          <a:off x="93576" y="7208636"/>
          <a:ext cx="8392333" cy="2030615"/>
        </a:xfrm>
        <a:prstGeom prst="rect">
          <a:avLst/>
        </a:prstGeom>
        <a:solidFill>
          <a:srgbClr val="FFE0C6"/>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0" u="sng" strike="noStrike">
              <a:effectLst/>
              <a:latin typeface="+mn-lt"/>
              <a:ea typeface="+mn-ea"/>
              <a:cs typeface="+mn-cs"/>
            </a:rPr>
            <a:t>Reasons to Refinance</a:t>
          </a:r>
          <a:endParaRPr lang="en-US" sz="900" b="0" i="0" u="none" strike="noStrike">
            <a:effectLst/>
            <a:latin typeface="+mn-lt"/>
            <a:ea typeface="+mn-ea"/>
            <a:cs typeface="+mn-cs"/>
          </a:endParaRPr>
        </a:p>
        <a:p>
          <a:pPr rtl="0"/>
          <a:r>
            <a:rPr lang="en-US" sz="900" b="0" i="0" u="none" strike="noStrike">
              <a:effectLst/>
              <a:latin typeface="+mn-lt"/>
              <a:ea typeface="+mn-ea"/>
              <a:cs typeface="+mn-cs"/>
            </a:rPr>
            <a:t>There are many reasons to refinance your home loan. Below are the most common reasons;</a:t>
          </a:r>
        </a:p>
        <a:p>
          <a:pPr rtl="0" fontAlgn="base"/>
          <a:r>
            <a:rPr lang="en-US" sz="900" b="0" i="0" u="none" strike="noStrike">
              <a:effectLst/>
              <a:latin typeface="+mn-lt"/>
              <a:ea typeface="+mn-ea"/>
              <a:cs typeface="+mn-cs"/>
            </a:rPr>
            <a:t>Decreasing (falling) interest rate - this is when current market interest rates decrease lower than your current rate, which reduces the cost of your loan. For example, if your home loan is at a 4% annual interest rate, and the current market rate is 3%, it would be advantageous for your to refinance.</a:t>
          </a:r>
        </a:p>
        <a:p>
          <a:pPr rtl="0" fontAlgn="base"/>
          <a:r>
            <a:rPr lang="en-US" sz="900" b="0" i="0" u="none" strike="noStrike">
              <a:effectLst/>
              <a:latin typeface="+mn-lt"/>
              <a:ea typeface="+mn-ea"/>
              <a:cs typeface="+mn-cs"/>
            </a:rPr>
            <a:t>Change the structure of your loan - home loans can come in many different structures (fixed or variable). You can refinance to change your loan to a more advantageous structure based on your needs.</a:t>
          </a:r>
        </a:p>
        <a:p>
          <a:pPr rtl="0" fontAlgn="base"/>
          <a:r>
            <a:rPr lang="en-US" sz="900" b="0" i="0" u="none" strike="noStrike">
              <a:effectLst/>
              <a:latin typeface="+mn-lt"/>
              <a:ea typeface="+mn-ea"/>
              <a:cs typeface="+mn-cs"/>
            </a:rPr>
            <a:t>Taking cash out - Among the perks of owning real estate is the opportunity to build equity over time. One way to get money out of your home is to refinance with a bigger loan, leaving you with extra cash that you can use for a variety of needs.</a:t>
          </a:r>
        </a:p>
        <a:p>
          <a:pPr rtl="0"/>
          <a:br>
            <a:rPr lang="en-US" sz="900" b="0" i="0" u="none" strike="noStrike">
              <a:effectLst/>
              <a:latin typeface="+mn-lt"/>
              <a:ea typeface="+mn-ea"/>
              <a:cs typeface="+mn-cs"/>
            </a:rPr>
          </a:br>
          <a:r>
            <a:rPr lang="en-US" sz="900" b="1" i="0" u="sng" strike="noStrike">
              <a:effectLst/>
              <a:latin typeface="+mn-lt"/>
              <a:ea typeface="+mn-ea"/>
              <a:cs typeface="+mn-cs"/>
            </a:rPr>
            <a:t>Mortgage Refinance Schedule</a:t>
          </a:r>
          <a:endParaRPr lang="en-US" sz="900" b="0" i="0" u="none" strike="noStrike">
            <a:effectLst/>
            <a:latin typeface="+mn-lt"/>
            <a:ea typeface="+mn-ea"/>
            <a:cs typeface="+mn-cs"/>
          </a:endParaRPr>
        </a:p>
        <a:p>
          <a:pPr rtl="0"/>
          <a:r>
            <a:rPr lang="en-US" sz="900" b="0" i="0" u="none" strike="noStrike">
              <a:effectLst/>
              <a:latin typeface="+mn-lt"/>
              <a:ea typeface="+mn-ea"/>
              <a:cs typeface="+mn-cs"/>
            </a:rPr>
            <a:t>The above table compares your current mortgage to a potential refinance. It takes information provided in the "Mortgage Analysis" tab to calculate your current monthly payment and annual payment to compare your current loan with a refinanced loan option.</a:t>
          </a:r>
        </a:p>
        <a:p>
          <a:br>
            <a:rPr lang="en-US" sz="900"/>
          </a:br>
          <a:br>
            <a:rPr lang="en-US" sz="900"/>
          </a:br>
          <a:endParaRPr sz="900"/>
        </a:p>
      </xdr:txBody>
    </xdr:sp>
    <xdr:clientData fLocksWithSheet="0"/>
  </xdr:oneCellAnchor>
  <xdr:oneCellAnchor>
    <xdr:from>
      <xdr:col>9</xdr:col>
      <xdr:colOff>426720</xdr:colOff>
      <xdr:row>3</xdr:row>
      <xdr:rowOff>38100</xdr:rowOff>
    </xdr:from>
    <xdr:ext cx="1043940" cy="413385"/>
    <xdr:sp macro="" textlink="">
      <xdr:nvSpPr>
        <xdr:cNvPr id="7" name="Shape 5">
          <a:hlinkClick xmlns:r="http://schemas.openxmlformats.org/officeDocument/2006/relationships" r:id="rId1"/>
          <a:extLst>
            <a:ext uri="{FF2B5EF4-FFF2-40B4-BE49-F238E27FC236}">
              <a16:creationId xmlns:a16="http://schemas.microsoft.com/office/drawing/2014/main" id="{00000000-0008-0000-1400-000007000000}"/>
            </a:ext>
          </a:extLst>
        </xdr:cNvPr>
        <xdr:cNvSpPr txBox="1"/>
      </xdr:nvSpPr>
      <xdr:spPr>
        <a:xfrm>
          <a:off x="6568440" y="50292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xdr:col>
      <xdr:colOff>49530</xdr:colOff>
      <xdr:row>2</xdr:row>
      <xdr:rowOff>53340</xdr:rowOff>
    </xdr:from>
    <xdr:ext cx="8367106" cy="2423160"/>
    <xdr:sp macro="" textlink="">
      <xdr:nvSpPr>
        <xdr:cNvPr id="19" name="Shape 19">
          <a:extLst>
            <a:ext uri="{FF2B5EF4-FFF2-40B4-BE49-F238E27FC236}">
              <a16:creationId xmlns:a16="http://schemas.microsoft.com/office/drawing/2014/main" id="{00000000-0008-0000-1500-000013000000}"/>
            </a:ext>
          </a:extLst>
        </xdr:cNvPr>
        <xdr:cNvSpPr txBox="1"/>
      </xdr:nvSpPr>
      <xdr:spPr>
        <a:xfrm>
          <a:off x="136121" y="382385"/>
          <a:ext cx="8367106" cy="2423160"/>
        </a:xfrm>
        <a:prstGeom prst="rect">
          <a:avLst/>
        </a:prstGeom>
        <a:solidFill>
          <a:srgbClr val="FFE0C6"/>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DO NOTHING! These tables </a:t>
          </a:r>
          <a:r>
            <a:rPr lang="en-US" sz="900" b="1" i="0" u="none" strike="noStrike">
              <a:effectLst/>
              <a:latin typeface="+mn-lt"/>
              <a:ea typeface="+mn-ea"/>
              <a:cs typeface="+mn-cs"/>
            </a:rPr>
            <a:t>(A and B) </a:t>
          </a:r>
          <a:r>
            <a:rPr lang="en-US" sz="900" b="0" i="0" u="none" strike="noStrike">
              <a:effectLst/>
              <a:latin typeface="+mn-lt"/>
              <a:ea typeface="+mn-ea"/>
              <a:cs typeface="+mn-cs"/>
            </a:rPr>
            <a:t> automatically updated when you entered the necessary information on the "Mortgage Analysis" tab.</a:t>
          </a:r>
        </a:p>
        <a:p>
          <a:pPr rtl="0"/>
          <a:br>
            <a:rPr lang="en-US" sz="900" b="0" i="0" u="none" strike="noStrike">
              <a:effectLst/>
              <a:latin typeface="+mn-lt"/>
              <a:ea typeface="+mn-ea"/>
              <a:cs typeface="+mn-cs"/>
            </a:rPr>
          </a:br>
          <a:r>
            <a:rPr lang="en-US" sz="900" b="0" i="0" u="none" strike="noStrike">
              <a:effectLst/>
              <a:latin typeface="+mn-lt"/>
              <a:ea typeface="+mn-ea"/>
              <a:cs typeface="+mn-cs"/>
            </a:rPr>
            <a:t>Mortgages are incredibly beneficial loans that allow individuals to purchase property. That being said, it is important to understand the implications of the debt and how it translates to monthly payments and overall cost of the mortgage. </a:t>
          </a:r>
        </a:p>
        <a:p>
          <a:pPr rtl="0"/>
          <a:br>
            <a:rPr lang="en-US" sz="900" b="0" i="0" u="none" strike="noStrike">
              <a:effectLst/>
              <a:latin typeface="+mn-lt"/>
              <a:ea typeface="+mn-ea"/>
              <a:cs typeface="+mn-cs"/>
            </a:rPr>
          </a:br>
          <a:r>
            <a:rPr lang="en-US" sz="900" b="1" i="0" u="sng" strike="noStrike">
              <a:effectLst/>
              <a:latin typeface="+mn-lt"/>
              <a:ea typeface="+mn-ea"/>
              <a:cs typeface="+mn-cs"/>
            </a:rPr>
            <a:t>Mortgage Amortization Schedule</a:t>
          </a:r>
          <a:endParaRPr lang="en-US" sz="900" b="0" i="0" u="none" strike="noStrike">
            <a:effectLst/>
            <a:latin typeface="+mn-lt"/>
            <a:ea typeface="+mn-ea"/>
            <a:cs typeface="+mn-cs"/>
          </a:endParaRPr>
        </a:p>
        <a:p>
          <a:pPr rtl="0"/>
          <a:r>
            <a:rPr lang="en-US" sz="900" b="0" i="0" u="none" strike="noStrike">
              <a:effectLst/>
              <a:latin typeface="+mn-lt"/>
              <a:ea typeface="+mn-ea"/>
              <a:cs typeface="+mn-cs"/>
            </a:rPr>
            <a:t>Below is a mortgage amortization schedule. An amortization table is a complete table of periodic loan payments, showing the amount of principal and interest that comprise each payment until the loan is completely paid off. </a:t>
          </a:r>
        </a:p>
        <a:p>
          <a:pPr rtl="0"/>
          <a:br>
            <a:rPr lang="en-US" sz="900" b="0" i="0" u="none" strike="noStrike">
              <a:effectLst/>
              <a:latin typeface="+mn-lt"/>
              <a:ea typeface="+mn-ea"/>
              <a:cs typeface="+mn-cs"/>
            </a:rPr>
          </a:br>
          <a:r>
            <a:rPr lang="en-US" sz="900" b="0" i="0" u="none" strike="noStrike">
              <a:effectLst/>
              <a:latin typeface="+mn-lt"/>
              <a:ea typeface="+mn-ea"/>
              <a:cs typeface="+mn-cs"/>
            </a:rPr>
            <a:t>The key items to focus on are in the "Totals" box. This shows the total amount that will be paid, as well as the split between principal and interest. Lastly, the table shows how long it will take to completely pay off your mortgage. </a:t>
          </a:r>
        </a:p>
        <a:p>
          <a:endParaRPr sz="900" b="0" i="0" u="none" strike="noStrike" cap="none">
            <a:solidFill>
              <a:srgbClr val="000000"/>
            </a:solidFill>
            <a:latin typeface="Arial"/>
            <a:ea typeface="Arial"/>
            <a:cs typeface="Arial"/>
            <a:sym typeface="Arial"/>
          </a:endParaRPr>
        </a:p>
      </xdr:txBody>
    </xdr:sp>
    <xdr:clientData fLocksWithSheet="0"/>
  </xdr:oneCellAnchor>
  <xdr:oneCellAnchor>
    <xdr:from>
      <xdr:col>10</xdr:col>
      <xdr:colOff>7620</xdr:colOff>
      <xdr:row>13</xdr:row>
      <xdr:rowOff>129540</xdr:rowOff>
    </xdr:from>
    <xdr:ext cx="1043940" cy="413385"/>
    <xdr:sp macro="" textlink="">
      <xdr:nvSpPr>
        <xdr:cNvPr id="4" name="Shape 5">
          <a:hlinkClick xmlns:r="http://schemas.openxmlformats.org/officeDocument/2006/relationships" r:id="rId1"/>
          <a:extLst>
            <a:ext uri="{FF2B5EF4-FFF2-40B4-BE49-F238E27FC236}">
              <a16:creationId xmlns:a16="http://schemas.microsoft.com/office/drawing/2014/main" id="{00000000-0008-0000-1500-000004000000}"/>
            </a:ext>
          </a:extLst>
        </xdr:cNvPr>
        <xdr:cNvSpPr txBox="1"/>
      </xdr:nvSpPr>
      <xdr:spPr>
        <a:xfrm>
          <a:off x="6484620" y="221742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88900</xdr:colOff>
      <xdr:row>2</xdr:row>
      <xdr:rowOff>47624</xdr:rowOff>
    </xdr:from>
    <xdr:ext cx="7228032" cy="2021899"/>
    <xdr:sp macro="" textlink="">
      <xdr:nvSpPr>
        <xdr:cNvPr id="20" name="Shape 20">
          <a:extLst>
            <a:ext uri="{FF2B5EF4-FFF2-40B4-BE49-F238E27FC236}">
              <a16:creationId xmlns:a16="http://schemas.microsoft.com/office/drawing/2014/main" id="{00000000-0008-0000-1600-000014000000}"/>
            </a:ext>
          </a:extLst>
        </xdr:cNvPr>
        <xdr:cNvSpPr txBox="1"/>
      </xdr:nvSpPr>
      <xdr:spPr>
        <a:xfrm>
          <a:off x="88900" y="376669"/>
          <a:ext cx="7228032" cy="2021899"/>
        </a:xfrm>
        <a:prstGeom prst="rect">
          <a:avLst/>
        </a:prstGeom>
        <a:solidFill>
          <a:srgbClr val="FFE0C6"/>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a:t>
          </a:r>
          <a:r>
            <a:rPr lang="en-US" sz="900" b="1" i="1" u="none" strike="noStrike" baseline="0">
              <a:solidFill>
                <a:srgbClr val="7030A0"/>
              </a:solidFill>
              <a:effectLst/>
              <a:latin typeface="+mn-lt"/>
              <a:ea typeface="+mn-ea"/>
              <a:cs typeface="+mn-cs"/>
            </a:rPr>
            <a:t> HERE!</a:t>
          </a:r>
          <a:endParaRPr lang="en-US" sz="900" b="1"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Simply enter your monthly rent and any additional monthly rent expenses, such as parking expense and renter's insurance into the yellow highlighted boxes in </a:t>
          </a:r>
          <a:r>
            <a:rPr lang="en-US" sz="900" b="1" i="0" u="none" strike="noStrike">
              <a:effectLst/>
              <a:latin typeface="+mn-lt"/>
              <a:ea typeface="+mn-ea"/>
              <a:cs typeface="+mn-cs"/>
            </a:rPr>
            <a:t>Table (A).</a:t>
          </a:r>
          <a:r>
            <a:rPr lang="en-US" sz="900" b="0" i="0" u="none" strike="noStrike">
              <a:effectLst/>
              <a:latin typeface="+mn-lt"/>
              <a:ea typeface="+mn-ea"/>
              <a:cs typeface="+mn-cs"/>
            </a:rPr>
            <a:t> </a:t>
          </a:r>
        </a:p>
        <a:p>
          <a:pPr rtl="0"/>
          <a:br>
            <a:rPr lang="en-US" sz="900" b="0" i="0" u="none" strike="noStrike">
              <a:effectLst/>
              <a:latin typeface="+mn-lt"/>
              <a:ea typeface="+mn-ea"/>
              <a:cs typeface="+mn-cs"/>
            </a:rPr>
          </a:br>
          <a:r>
            <a:rPr lang="en-US" sz="900" b="1" i="0" u="none" strike="noStrike">
              <a:effectLst/>
              <a:latin typeface="+mn-lt"/>
              <a:ea typeface="+mn-ea"/>
              <a:cs typeface="+mn-cs"/>
            </a:rPr>
            <a:t>Step 2: Table (B) </a:t>
          </a:r>
          <a:r>
            <a:rPr lang="en-US" sz="900" b="0" i="0" u="none" strike="noStrike">
              <a:effectLst/>
              <a:latin typeface="+mn-lt"/>
              <a:ea typeface="+mn-ea"/>
              <a:cs typeface="+mn-cs"/>
            </a:rPr>
            <a:t>will automatically update to analyze your monthly rent and related rent expense to show you how much you are paying in total rent costs per day, week, month, and year. </a:t>
          </a:r>
        </a:p>
        <a:p>
          <a:pPr rtl="0"/>
          <a:br>
            <a:rPr lang="en-US" sz="900" b="0" i="0" u="none" strike="noStrike">
              <a:effectLst/>
              <a:latin typeface="+mn-lt"/>
              <a:ea typeface="+mn-ea"/>
              <a:cs typeface="+mn-cs"/>
            </a:rPr>
          </a:br>
          <a:r>
            <a:rPr lang="en-US" sz="900" b="0" i="0" u="none" strike="noStrike">
              <a:effectLst/>
              <a:latin typeface="+mn-lt"/>
              <a:ea typeface="+mn-ea"/>
              <a:cs typeface="+mn-cs"/>
            </a:rPr>
            <a:t>Purchasing a home is not entirely realistic for everyone and many people choose to rent apartments and houses. Renting is a good living solution in many cases.</a:t>
          </a:r>
        </a:p>
      </xdr:txBody>
    </xdr:sp>
    <xdr:clientData fLocksWithSheet="0"/>
  </xdr:oneCellAnchor>
  <xdr:oneCellAnchor>
    <xdr:from>
      <xdr:col>0</xdr:col>
      <xdr:colOff>92710</xdr:colOff>
      <xdr:row>35</xdr:row>
      <xdr:rowOff>17781</xdr:rowOff>
    </xdr:from>
    <xdr:ext cx="6511925" cy="1480241"/>
    <xdr:sp macro="" textlink="">
      <xdr:nvSpPr>
        <xdr:cNvPr id="3" name="Shape 20">
          <a:hlinkClick xmlns:r="http://schemas.openxmlformats.org/officeDocument/2006/relationships" r:id="rId1"/>
          <a:extLst>
            <a:ext uri="{FF2B5EF4-FFF2-40B4-BE49-F238E27FC236}">
              <a16:creationId xmlns:a16="http://schemas.microsoft.com/office/drawing/2014/main" id="{00000000-0008-0000-1600-000003000000}"/>
            </a:ext>
          </a:extLst>
        </xdr:cNvPr>
        <xdr:cNvSpPr txBox="1"/>
      </xdr:nvSpPr>
      <xdr:spPr>
        <a:xfrm>
          <a:off x="92710" y="4927486"/>
          <a:ext cx="6511925" cy="1480241"/>
        </a:xfrm>
        <a:prstGeom prst="rect">
          <a:avLst/>
        </a:prstGeom>
        <a:solidFill>
          <a:srgbClr val="FFE0C6"/>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0" u="sng" strike="noStrike">
              <a:effectLst/>
              <a:latin typeface="+mn-lt"/>
              <a:ea typeface="+mn-ea"/>
              <a:cs typeface="+mn-cs"/>
            </a:rPr>
            <a:t>Rent Rule of Thumb</a:t>
          </a:r>
        </a:p>
        <a:p>
          <a:pPr rtl="0"/>
          <a:r>
            <a:rPr lang="en-US" sz="900" b="0" i="0" u="none" strike="noStrike">
              <a:effectLst/>
              <a:latin typeface="+mn-lt"/>
              <a:ea typeface="+mn-ea"/>
              <a:cs typeface="+mn-cs"/>
            </a:rPr>
            <a:t>When deciding where to live and how</a:t>
          </a:r>
          <a:r>
            <a:rPr lang="en-US" sz="900" b="0" i="0" u="none" strike="noStrike" baseline="0">
              <a:effectLst/>
              <a:latin typeface="+mn-lt"/>
              <a:ea typeface="+mn-ea"/>
              <a:cs typeface="+mn-cs"/>
            </a:rPr>
            <a:t> much rent you can afford, it is important to keep in mind how much you earn on a monthly basis. A good rule of thumb is have your total rent expense be 25% or less of your monthly earnings.</a:t>
          </a:r>
          <a:endParaRPr lang="en-US" sz="900" b="0" i="0" u="none" strike="noStrike">
            <a:effectLst/>
            <a:latin typeface="+mn-lt"/>
            <a:ea typeface="+mn-ea"/>
            <a:cs typeface="+mn-cs"/>
          </a:endParaRPr>
        </a:p>
        <a:p>
          <a:pPr rtl="0"/>
          <a:endParaRPr lang="en-US" sz="900" b="1" i="0" u="sng" strike="noStrike">
            <a:effectLst/>
            <a:latin typeface="+mn-lt"/>
            <a:ea typeface="+mn-ea"/>
            <a:cs typeface="+mn-cs"/>
          </a:endParaRPr>
        </a:p>
        <a:p>
          <a:pPr rtl="0"/>
          <a:r>
            <a:rPr lang="en-US" sz="900" b="1" i="0" u="sng" strike="noStrike">
              <a:effectLst/>
              <a:latin typeface="+mn-lt"/>
              <a:ea typeface="+mn-ea"/>
              <a:cs typeface="+mn-cs"/>
            </a:rPr>
            <a:t>Zillow Rental Price Comparison</a:t>
          </a:r>
          <a:r>
            <a:rPr lang="en-US" sz="900" b="0" i="0" u="none" strike="noStrike">
              <a:effectLst/>
              <a:latin typeface="+mn-lt"/>
              <a:ea typeface="+mn-ea"/>
              <a:cs typeface="+mn-cs"/>
            </a:rPr>
            <a:t> </a:t>
          </a:r>
        </a:p>
        <a:p>
          <a:pPr rtl="0"/>
          <a:r>
            <a:rPr lang="en-US" sz="900" b="0" i="0" u="none" strike="noStrike">
              <a:effectLst/>
              <a:latin typeface="+mn-lt"/>
              <a:ea typeface="+mn-ea"/>
              <a:cs typeface="+mn-cs"/>
            </a:rPr>
            <a:t>Below is a free link to a helpful rental price comparison website that allows you to see how your rent compares to rental prices in your area. If your rent is higher than the average price in your area, we suggest trying to re-negotiate your rent rate going forward or potentially move to a more cost effective home and sublease your current apartment or home.</a:t>
          </a:r>
        </a:p>
        <a:p>
          <a:pPr rtl="0"/>
          <a:endParaRPr lang="en-US" sz="900" b="0" i="0" u="none" strike="noStrike">
            <a:effectLst/>
            <a:latin typeface="+mn-lt"/>
            <a:ea typeface="+mn-ea"/>
            <a:cs typeface="+mn-cs"/>
          </a:endParaRPr>
        </a:p>
        <a:p>
          <a:pPr rtl="0"/>
          <a:r>
            <a:rPr lang="en-US" sz="900" b="0" i="0" u="sng" strike="noStrike">
              <a:solidFill>
                <a:srgbClr val="7030A0"/>
              </a:solidFill>
              <a:effectLst/>
              <a:latin typeface="+mn-lt"/>
              <a:ea typeface="+mn-ea"/>
              <a:cs typeface="+mn-cs"/>
            </a:rPr>
            <a:t>https://www.zillow.com/rental-manager/price-my-rental/</a:t>
          </a:r>
          <a:endParaRPr lang="en-US" sz="900" b="0" i="0" u="none" strike="noStrike">
            <a:solidFill>
              <a:srgbClr val="7030A0"/>
            </a:solidFill>
            <a:effectLst/>
            <a:latin typeface="+mn-lt"/>
            <a:ea typeface="+mn-ea"/>
            <a:cs typeface="+mn-cs"/>
          </a:endParaRPr>
        </a:p>
        <a:p>
          <a:br>
            <a:rPr lang="en-US" sz="900"/>
          </a:br>
          <a:br>
            <a:rPr lang="en-US" sz="900"/>
          </a:br>
          <a:endParaRPr sz="900">
            <a:solidFill>
              <a:srgbClr val="000000"/>
            </a:solidFill>
            <a:latin typeface="Arial"/>
            <a:ea typeface="Arial"/>
            <a:cs typeface="Arial"/>
            <a:sym typeface="Arial"/>
          </a:endParaRPr>
        </a:p>
      </xdr:txBody>
    </xdr:sp>
    <xdr:clientData fLocksWithSheet="0"/>
  </xdr:oneCellAnchor>
  <xdr:oneCellAnchor>
    <xdr:from>
      <xdr:col>8</xdr:col>
      <xdr:colOff>180109</xdr:colOff>
      <xdr:row>12</xdr:row>
      <xdr:rowOff>78798</xdr:rowOff>
    </xdr:from>
    <xdr:ext cx="1043940" cy="413385"/>
    <xdr:sp macro="" textlink="">
      <xdr:nvSpPr>
        <xdr:cNvPr id="5" name="Shape 5">
          <a:hlinkClick xmlns:r="http://schemas.openxmlformats.org/officeDocument/2006/relationships" r:id="rId2"/>
          <a:extLst>
            <a:ext uri="{FF2B5EF4-FFF2-40B4-BE49-F238E27FC236}">
              <a16:creationId xmlns:a16="http://schemas.microsoft.com/office/drawing/2014/main" id="{00000000-0008-0000-1600-000005000000}"/>
            </a:ext>
          </a:extLst>
        </xdr:cNvPr>
        <xdr:cNvSpPr txBox="1"/>
      </xdr:nvSpPr>
      <xdr:spPr>
        <a:xfrm>
          <a:off x="5375564" y="1698048"/>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24.xml><?xml version="1.0" encoding="utf-8"?>
<xdr:wsDr xmlns:xdr="http://schemas.openxmlformats.org/drawingml/2006/spreadsheetDrawing" xmlns:a="http://schemas.openxmlformats.org/drawingml/2006/main">
  <xdr:oneCellAnchor>
    <xdr:from>
      <xdr:col>1</xdr:col>
      <xdr:colOff>800100</xdr:colOff>
      <xdr:row>1</xdr:row>
      <xdr:rowOff>144780</xdr:rowOff>
    </xdr:from>
    <xdr:ext cx="2657475" cy="2409825"/>
    <xdr:pic>
      <xdr:nvPicPr>
        <xdr:cNvPr id="2" name="image1.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xfrm>
          <a:off x="922020" y="297180"/>
          <a:ext cx="2657475" cy="24098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9525</xdr:colOff>
      <xdr:row>1</xdr:row>
      <xdr:rowOff>38100</xdr:rowOff>
    </xdr:from>
    <xdr:ext cx="228600" cy="2381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9603105" y="1257300"/>
          <a:ext cx="228600" cy="2381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1600200</xdr:colOff>
      <xdr:row>2</xdr:row>
      <xdr:rowOff>76200</xdr:rowOff>
    </xdr:from>
    <xdr:ext cx="2647950" cy="24765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19051</xdr:colOff>
      <xdr:row>2</xdr:row>
      <xdr:rowOff>66675</xdr:rowOff>
    </xdr:from>
    <xdr:ext cx="10020299" cy="1144905"/>
    <xdr:sp macro="" textlink="">
      <xdr:nvSpPr>
        <xdr:cNvPr id="5" name="Shape 5">
          <a:extLst>
            <a:ext uri="{FF2B5EF4-FFF2-40B4-BE49-F238E27FC236}">
              <a16:creationId xmlns:a16="http://schemas.microsoft.com/office/drawing/2014/main" id="{00000000-0008-0000-0400-000005000000}"/>
            </a:ext>
          </a:extLst>
        </xdr:cNvPr>
        <xdr:cNvSpPr txBox="1"/>
      </xdr:nvSpPr>
      <xdr:spPr>
        <a:xfrm>
          <a:off x="152401" y="400050"/>
          <a:ext cx="10020299" cy="1144905"/>
        </a:xfrm>
        <a:prstGeom prst="rect">
          <a:avLst/>
        </a:prstGeom>
        <a:solidFill>
          <a:srgbClr val="BAFCC0"/>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l" rtl="0">
            <a:lnSpc>
              <a:spcPct val="100000"/>
            </a:lnSpc>
            <a:spcBef>
              <a:spcPts val="0"/>
            </a:spcBef>
            <a:spcAft>
              <a:spcPts val="0"/>
            </a:spcAft>
            <a:buClr>
              <a:srgbClr val="000000"/>
            </a:buClr>
            <a:buSzPts val="900"/>
            <a:buFont typeface="Arial"/>
            <a:buNone/>
          </a:pPr>
          <a:r>
            <a:rPr lang="en-US" sz="900" b="1" i="1" u="none" strike="noStrike" cap="none">
              <a:solidFill>
                <a:srgbClr val="7030A0"/>
              </a:solidFill>
              <a:latin typeface="Arial"/>
              <a:ea typeface="Arial"/>
              <a:cs typeface="Arial"/>
              <a:sym typeface="Arial"/>
            </a:rPr>
            <a:t>START HERE!</a:t>
          </a:r>
          <a:r>
            <a:rPr lang="en-US" sz="900" b="1" i="1" u="none" strike="noStrike" cap="none" baseline="0">
              <a:solidFill>
                <a:srgbClr val="7030A0"/>
              </a:solidFill>
              <a:latin typeface="Arial"/>
              <a:ea typeface="Arial"/>
              <a:cs typeface="Arial"/>
              <a:sym typeface="Arial"/>
            </a:rPr>
            <a:t> </a:t>
          </a:r>
          <a:r>
            <a:rPr lang="en-US" sz="900" b="1" i="0" u="none" strike="noStrike" cap="none" baseline="0">
              <a:solidFill>
                <a:srgbClr val="000000"/>
              </a:solidFill>
              <a:latin typeface="Arial"/>
              <a:ea typeface="Arial"/>
              <a:cs typeface="Arial"/>
              <a:sym typeface="Arial"/>
            </a:rPr>
            <a:t>(this may seem overwhelming but trust me it's easy!)</a:t>
          </a:r>
        </a:p>
        <a:p>
          <a:pPr marL="0" marR="0" lvl="0" indent="0" algn="l" rtl="0">
            <a:lnSpc>
              <a:spcPct val="100000"/>
            </a:lnSpc>
            <a:spcBef>
              <a:spcPts val="0"/>
            </a:spcBef>
            <a:spcAft>
              <a:spcPts val="0"/>
            </a:spcAft>
            <a:buClr>
              <a:srgbClr val="000000"/>
            </a:buClr>
            <a:buSzPts val="900"/>
            <a:buFont typeface="Arial"/>
            <a:buNone/>
          </a:pPr>
          <a:endParaRPr lang="en-US" sz="900" b="0" i="0" u="none" strike="noStrike" cap="none" baseline="0">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900"/>
            <a:buFont typeface="Arial"/>
            <a:buNone/>
          </a:pPr>
          <a:r>
            <a:rPr lang="en-US" sz="900" b="1" i="0" u="none" strike="noStrike" cap="none" baseline="0">
              <a:solidFill>
                <a:srgbClr val="000000"/>
              </a:solidFill>
              <a:latin typeface="Arial"/>
              <a:ea typeface="Arial"/>
              <a:cs typeface="Arial"/>
              <a:sym typeface="Arial"/>
            </a:rPr>
            <a:t>Step 1:  </a:t>
          </a:r>
          <a:r>
            <a:rPr lang="en-US" sz="900" b="0" i="0" u="none" strike="noStrike" cap="none" baseline="0">
              <a:solidFill>
                <a:srgbClr val="000000"/>
              </a:solidFill>
              <a:latin typeface="Arial"/>
              <a:ea typeface="Arial"/>
              <a:cs typeface="Arial"/>
              <a:sym typeface="Arial"/>
            </a:rPr>
            <a:t>Literally you have 1 step here!  Just fill in the yellow highlighted boxes </a:t>
          </a:r>
          <a:r>
            <a:rPr lang="en-US" sz="900" b="0" i="0" u="none" strike="noStrike" cap="none">
              <a:solidFill>
                <a:srgbClr val="000000"/>
              </a:solidFill>
              <a:latin typeface="Arial"/>
              <a:ea typeface="Arial"/>
              <a:cs typeface="Arial"/>
              <a:sym typeface="Arial"/>
            </a:rPr>
            <a:t>below in (</a:t>
          </a:r>
          <a:r>
            <a:rPr lang="en-US" sz="900" b="1" i="0" u="sng" strike="noStrike" cap="none">
              <a:solidFill>
                <a:srgbClr val="002060"/>
              </a:solidFill>
              <a:latin typeface="Arial"/>
              <a:ea typeface="Arial"/>
              <a:cs typeface="Arial"/>
              <a:sym typeface="Arial"/>
            </a:rPr>
            <a:t>Table A</a:t>
          </a:r>
          <a:r>
            <a:rPr lang="en-US" sz="900" b="0" i="0" u="none" strike="noStrike" cap="none">
              <a:solidFill>
                <a:srgbClr val="000000"/>
              </a:solidFill>
              <a:latin typeface="Arial"/>
              <a:ea typeface="Arial"/>
              <a:cs typeface="Arial"/>
              <a:sym typeface="Arial"/>
            </a:rPr>
            <a:t>).  </a:t>
          </a:r>
        </a:p>
        <a:p>
          <a:pPr marL="0" marR="0" lvl="0" indent="0" algn="l" rtl="0">
            <a:lnSpc>
              <a:spcPct val="100000"/>
            </a:lnSpc>
            <a:spcBef>
              <a:spcPts val="0"/>
            </a:spcBef>
            <a:spcAft>
              <a:spcPts val="0"/>
            </a:spcAft>
            <a:buClr>
              <a:srgbClr val="000000"/>
            </a:buClr>
            <a:buSzPts val="900"/>
            <a:buFont typeface="Arial"/>
            <a:buNone/>
          </a:pPr>
          <a:endParaRPr lang="en-US" sz="9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900"/>
            <a:buFont typeface="Arial"/>
            <a:buNone/>
          </a:pPr>
          <a:r>
            <a:rPr lang="en-US" sz="900" b="0" i="1" u="sng" strike="noStrike" cap="none">
              <a:solidFill>
                <a:srgbClr val="000000"/>
              </a:solidFill>
              <a:latin typeface="Arial"/>
              <a:ea typeface="Arial"/>
              <a:cs typeface="Arial"/>
              <a:sym typeface="Arial"/>
            </a:rPr>
            <a:t>Note:</a:t>
          </a:r>
          <a:r>
            <a:rPr lang="en-US" sz="900" b="0" i="1" u="none" strike="noStrike" cap="none" baseline="0">
              <a:solidFill>
                <a:srgbClr val="000000"/>
              </a:solidFill>
              <a:latin typeface="Arial"/>
              <a:ea typeface="Arial"/>
              <a:cs typeface="Arial"/>
              <a:sym typeface="Arial"/>
            </a:rPr>
            <a:t>  </a:t>
          </a:r>
          <a:r>
            <a:rPr lang="en-US" sz="900" b="0" i="0" u="none" strike="noStrike" cap="none" baseline="0">
              <a:solidFill>
                <a:srgbClr val="000000"/>
              </a:solidFill>
              <a:latin typeface="Arial"/>
              <a:ea typeface="Arial"/>
              <a:cs typeface="Arial"/>
              <a:sym typeface="Arial"/>
            </a:rPr>
            <a:t>We included maps below to help provide you an idea of what your State Tax % &amp; Federal Tax % may be. </a:t>
          </a:r>
          <a:endParaRPr lang="en-US" sz="9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900"/>
            <a:buFont typeface="Arial"/>
            <a:buNone/>
          </a:pPr>
          <a:r>
            <a:rPr lang="en-US" sz="900" b="0" i="0" u="none" strike="noStrike" cap="none">
              <a:solidFill>
                <a:srgbClr val="000000"/>
              </a:solidFill>
              <a:latin typeface="Arial"/>
              <a:ea typeface="Arial"/>
              <a:cs typeface="Arial"/>
              <a:sym typeface="Arial"/>
            </a:rPr>
            <a:t>	</a:t>
          </a:r>
          <a:endParaRPr lang="en-US" sz="900" b="0" i="0" u="none" strike="noStrike" cap="none">
            <a:solidFill>
              <a:srgbClr val="000000"/>
            </a:solidFill>
            <a:latin typeface="Arial"/>
            <a:cs typeface="Arial"/>
            <a:sym typeface="Arial"/>
          </a:endParaRPr>
        </a:p>
        <a:p>
          <a:pPr marL="0" marR="0" lvl="0" indent="0" algn="l" rtl="0">
            <a:lnSpc>
              <a:spcPct val="100000"/>
            </a:lnSpc>
            <a:spcBef>
              <a:spcPts val="0"/>
            </a:spcBef>
            <a:spcAft>
              <a:spcPts val="0"/>
            </a:spcAft>
            <a:buClr>
              <a:srgbClr val="000000"/>
            </a:buClr>
            <a:buSzPts val="900"/>
            <a:buFont typeface="Arial"/>
            <a:buNone/>
          </a:pPr>
          <a:r>
            <a:rPr lang="en-US" sz="900" b="1" i="0" u="none" strike="noStrike" cap="none">
              <a:solidFill>
                <a:srgbClr val="000000"/>
              </a:solidFill>
              <a:latin typeface="Arial"/>
              <a:cs typeface="Arial"/>
              <a:sym typeface="Arial"/>
            </a:rPr>
            <a:t>Step 2:</a:t>
          </a:r>
          <a:r>
            <a:rPr lang="en-US" sz="900" b="1" i="0" u="none" strike="noStrike" cap="none" baseline="0">
              <a:solidFill>
                <a:srgbClr val="000000"/>
              </a:solidFill>
              <a:latin typeface="Arial"/>
              <a:cs typeface="Arial"/>
              <a:sym typeface="Arial"/>
            </a:rPr>
            <a:t>  </a:t>
          </a:r>
          <a:r>
            <a:rPr lang="en-US" sz="900" b="0" i="0" u="none" strike="noStrike" cap="none" baseline="0">
              <a:solidFill>
                <a:srgbClr val="000000"/>
              </a:solidFill>
              <a:latin typeface="Arial"/>
              <a:cs typeface="Arial"/>
              <a:sym typeface="Arial"/>
            </a:rPr>
            <a:t>You're done!  Now refer to your personalized income breakdown (</a:t>
          </a:r>
          <a:r>
            <a:rPr lang="en-US" sz="900" b="1" i="0" u="sng" strike="noStrike" cap="none" baseline="0">
              <a:solidFill>
                <a:srgbClr val="002060"/>
              </a:solidFill>
              <a:latin typeface="Arial"/>
              <a:cs typeface="Arial"/>
              <a:sym typeface="Arial"/>
            </a:rPr>
            <a:t>Table B</a:t>
          </a:r>
          <a:r>
            <a:rPr lang="en-US" sz="900" b="0" i="0" u="none" strike="noStrike" cap="none" baseline="0">
              <a:solidFill>
                <a:srgbClr val="000000"/>
              </a:solidFill>
              <a:latin typeface="Arial"/>
              <a:cs typeface="Arial"/>
              <a:sym typeface="Arial"/>
            </a:rPr>
            <a:t>), which has just been completed based on your Step 1 inputs.</a:t>
          </a:r>
          <a:endParaRPr sz="900" b="1" i="0" u="sng" strike="noStrike" cap="none">
            <a:solidFill>
              <a:srgbClr val="000000"/>
            </a:solidFill>
            <a:latin typeface="Arial"/>
            <a:ea typeface="Arial"/>
            <a:cs typeface="Arial"/>
            <a:sym typeface="Arial"/>
          </a:endParaRPr>
        </a:p>
      </xdr:txBody>
    </xdr:sp>
    <xdr:clientData fLocksWithSheet="0"/>
  </xdr:oneCellAnchor>
  <xdr:oneCellAnchor>
    <xdr:from>
      <xdr:col>8</xdr:col>
      <xdr:colOff>7504</xdr:colOff>
      <xdr:row>58</xdr:row>
      <xdr:rowOff>51665</xdr:rowOff>
    </xdr:from>
    <xdr:ext cx="3219450" cy="2943225"/>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272231" y="7971847"/>
          <a:ext cx="3219450" cy="2943225"/>
        </a:xfrm>
        <a:prstGeom prst="rect">
          <a:avLst/>
        </a:prstGeom>
        <a:noFill/>
      </xdr:spPr>
    </xdr:pic>
    <xdr:clientData fLocksWithSheet="0"/>
  </xdr:oneCellAnchor>
  <xdr:oneCellAnchor>
    <xdr:from>
      <xdr:col>0</xdr:col>
      <xdr:colOff>0</xdr:colOff>
      <xdr:row>58</xdr:row>
      <xdr:rowOff>47625</xdr:rowOff>
    </xdr:from>
    <xdr:ext cx="3943350" cy="3048000"/>
    <xdr:pic>
      <xdr:nvPicPr>
        <xdr:cNvPr id="3" name="image3.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0" y="7967807"/>
          <a:ext cx="3943350" cy="3048000"/>
        </a:xfrm>
        <a:prstGeom prst="rect">
          <a:avLst/>
        </a:prstGeom>
        <a:noFill/>
      </xdr:spPr>
    </xdr:pic>
    <xdr:clientData fLocksWithSheet="0"/>
  </xdr:oneCellAnchor>
  <xdr:twoCellAnchor>
    <xdr:from>
      <xdr:col>0</xdr:col>
      <xdr:colOff>117764</xdr:colOff>
      <xdr:row>37</xdr:row>
      <xdr:rowOff>127000</xdr:rowOff>
    </xdr:from>
    <xdr:to>
      <xdr:col>15</xdr:col>
      <xdr:colOff>434340</xdr:colOff>
      <xdr:row>54</xdr:row>
      <xdr:rowOff>4619</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17764" y="5346700"/>
          <a:ext cx="9216736" cy="2110279"/>
        </a:xfrm>
        <a:prstGeom prst="rect">
          <a:avLst/>
        </a:prstGeom>
        <a:solidFill>
          <a:srgbClr val="BAFDC0"/>
        </a:solidFill>
        <a:ln w="1905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rtl="0">
            <a:lnSpc>
              <a:spcPct val="100000"/>
            </a:lnSpc>
            <a:spcBef>
              <a:spcPts val="0"/>
            </a:spcBef>
            <a:spcAft>
              <a:spcPts val="0"/>
            </a:spcAft>
            <a:buClr>
              <a:srgbClr val="000000"/>
            </a:buClr>
            <a:buSzPts val="900"/>
            <a:buFont typeface="Arial"/>
            <a:buNone/>
          </a:pPr>
          <a:r>
            <a:rPr lang="en-US" sz="900" b="1" i="0" u="sng" strike="noStrike" cap="none">
              <a:solidFill>
                <a:srgbClr val="000000"/>
              </a:solidFill>
              <a:latin typeface="+mn-lt"/>
              <a:ea typeface="+mn-ea"/>
              <a:cs typeface="+mn-cs"/>
              <a:sym typeface="Arial"/>
            </a:rPr>
            <a:t>But,</a:t>
          </a:r>
          <a:r>
            <a:rPr lang="en-US" sz="900" b="1" i="0" u="sng" strike="noStrike" cap="none" baseline="0">
              <a:solidFill>
                <a:srgbClr val="000000"/>
              </a:solidFill>
              <a:latin typeface="+mn-lt"/>
              <a:ea typeface="+mn-ea"/>
              <a:cs typeface="+mn-cs"/>
              <a:sym typeface="Arial"/>
            </a:rPr>
            <a:t> what exactly does Table B mean?</a:t>
          </a:r>
        </a:p>
        <a:p>
          <a:pPr marL="0" marR="0" lvl="0" indent="0" algn="l" rtl="0">
            <a:lnSpc>
              <a:spcPct val="100000"/>
            </a:lnSpc>
            <a:spcBef>
              <a:spcPts val="0"/>
            </a:spcBef>
            <a:spcAft>
              <a:spcPts val="0"/>
            </a:spcAft>
            <a:buClr>
              <a:srgbClr val="000000"/>
            </a:buClr>
            <a:buSzPts val="900"/>
            <a:buFont typeface="Arial"/>
            <a:buNone/>
          </a:pPr>
          <a:r>
            <a:rPr lang="en-US" sz="900" b="0" i="0" u="none" strike="noStrike" cap="none">
              <a:solidFill>
                <a:srgbClr val="000000"/>
              </a:solidFill>
              <a:latin typeface="+mn-lt"/>
              <a:ea typeface="+mn-ea"/>
              <a:cs typeface="+mn-cs"/>
              <a:sym typeface="Arial"/>
            </a:rPr>
            <a:t>If</a:t>
          </a:r>
          <a:r>
            <a:rPr lang="en-US" sz="900" b="0" i="0" u="none" strike="noStrike" cap="none" baseline="0">
              <a:solidFill>
                <a:srgbClr val="000000"/>
              </a:solidFill>
              <a:latin typeface="+mn-lt"/>
              <a:ea typeface="+mn-ea"/>
              <a:cs typeface="+mn-cs"/>
              <a:sym typeface="Arial"/>
            </a:rPr>
            <a:t> we want to pay down our debt faster OR invest more money to build wealth, we MUST understand how much money we have coming in!  This personalized table will help you further understand your income, down to the day!  So if you're spending more in a day than you're making, it's time to stop the bleeding!  </a:t>
          </a:r>
          <a:r>
            <a:rPr lang="en-US" sz="900" b="0" i="0" u="none" strike="noStrike" cap="none">
              <a:solidFill>
                <a:srgbClr val="000000"/>
              </a:solidFill>
              <a:latin typeface="+mn-lt"/>
              <a:ea typeface="+mn-ea"/>
              <a:cs typeface="+mn-cs"/>
              <a:sym typeface="Arial"/>
            </a:rPr>
            <a:t>Understanding income begins with breaking down all sources of revenue (money that you earn). Table</a:t>
          </a:r>
          <a:r>
            <a:rPr lang="en-US" sz="900" b="0" i="0" u="none" strike="noStrike" cap="none" baseline="0">
              <a:solidFill>
                <a:srgbClr val="000000"/>
              </a:solidFill>
              <a:latin typeface="+mn-lt"/>
              <a:ea typeface="+mn-ea"/>
              <a:cs typeface="+mn-cs"/>
              <a:sym typeface="Arial"/>
            </a:rPr>
            <a:t> B </a:t>
          </a:r>
          <a:r>
            <a:rPr lang="en-US" sz="900" b="0" i="0" u="none" strike="noStrike" cap="none">
              <a:solidFill>
                <a:srgbClr val="000000"/>
              </a:solidFill>
              <a:latin typeface="+mn-lt"/>
              <a:ea typeface="+mn-ea"/>
              <a:cs typeface="+mn-cs"/>
              <a:sym typeface="Arial"/>
            </a:rPr>
            <a:t>will help you become familiar with what your salary, hourly (full-time or part-time) and/or freelance income computes to annually, monthly, weekly and daily, to help inform better budgeting and expense habits.</a:t>
          </a:r>
          <a:endParaRPr lang="en-US" sz="1400"/>
        </a:p>
        <a:p>
          <a:pPr marL="0" marR="0" lvl="0" indent="0" algn="l" rtl="0">
            <a:lnSpc>
              <a:spcPct val="100000"/>
            </a:lnSpc>
            <a:spcBef>
              <a:spcPts val="0"/>
            </a:spcBef>
            <a:spcAft>
              <a:spcPts val="0"/>
            </a:spcAft>
            <a:buSzPts val="900"/>
            <a:buFont typeface="Arial"/>
            <a:buNone/>
          </a:pPr>
          <a:endParaRPr lang="en-US" sz="900" b="0" i="0" u="none" strike="noStrike" cap="none">
            <a:solidFill>
              <a:srgbClr val="000000"/>
            </a:solidFill>
            <a:latin typeface="+mn-lt"/>
            <a:ea typeface="+mn-ea"/>
            <a:cs typeface="+mn-cs"/>
            <a:sym typeface="Arial"/>
          </a:endParaRPr>
        </a:p>
        <a:p>
          <a:pPr marL="0" marR="0" lvl="0" indent="0" algn="l" rtl="0">
            <a:lnSpc>
              <a:spcPct val="100000"/>
            </a:lnSpc>
            <a:spcBef>
              <a:spcPts val="0"/>
            </a:spcBef>
            <a:spcAft>
              <a:spcPts val="0"/>
            </a:spcAft>
            <a:buSzPts val="900"/>
            <a:buFont typeface="Arial"/>
            <a:buNone/>
          </a:pPr>
          <a:r>
            <a:rPr lang="en-US" sz="900" b="1" i="0" u="none" strike="noStrike" cap="none">
              <a:solidFill>
                <a:srgbClr val="000000"/>
              </a:solidFill>
              <a:latin typeface="+mn-lt"/>
              <a:ea typeface="+mn-ea"/>
              <a:cs typeface="+mn-cs"/>
              <a:sym typeface="Arial"/>
            </a:rPr>
            <a:t>Important:</a:t>
          </a:r>
          <a:r>
            <a:rPr lang="en-US" sz="900" b="1" i="0" u="none" strike="noStrike" cap="none" baseline="0">
              <a:solidFill>
                <a:srgbClr val="000000"/>
              </a:solidFill>
              <a:latin typeface="+mn-lt"/>
              <a:ea typeface="+mn-ea"/>
              <a:cs typeface="+mn-cs"/>
              <a:sym typeface="Arial"/>
            </a:rPr>
            <a:t>  Just because your employer may pay you a salary of $40,000, certainly doesn't mean that you will receive $40,000 a year.  You will receive that amount with deductions removed, such as taxes, benefit costs, retirement allocations, HSA contributions, etc. YOU MUST KNOW EXACTLY HOW MUCH CASH COMES IN, SO YOU CAN MANAGE HOW MUCH CASH GOES OUT!</a:t>
          </a:r>
        </a:p>
        <a:p>
          <a:pPr marL="0" marR="0" lvl="0" indent="0" algn="l" rtl="0">
            <a:lnSpc>
              <a:spcPct val="100000"/>
            </a:lnSpc>
            <a:spcBef>
              <a:spcPts val="0"/>
            </a:spcBef>
            <a:spcAft>
              <a:spcPts val="0"/>
            </a:spcAft>
            <a:buSzPts val="900"/>
            <a:buFont typeface="Arial"/>
            <a:buNone/>
          </a:pPr>
          <a:endParaRPr lang="en-US" sz="900" b="1" i="0" u="none" strike="noStrike" cap="none">
            <a:solidFill>
              <a:srgbClr val="000000"/>
            </a:solidFill>
            <a:latin typeface="+mn-lt"/>
            <a:ea typeface="+mn-ea"/>
            <a:cs typeface="+mn-cs"/>
            <a:sym typeface="Arial"/>
          </a:endParaRPr>
        </a:p>
        <a:p>
          <a:pPr marL="0" marR="0" lvl="0" indent="0" algn="l" rtl="0">
            <a:lnSpc>
              <a:spcPct val="100000"/>
            </a:lnSpc>
            <a:spcBef>
              <a:spcPts val="0"/>
            </a:spcBef>
            <a:spcAft>
              <a:spcPts val="0"/>
            </a:spcAft>
            <a:buClr>
              <a:srgbClr val="000000"/>
            </a:buClr>
            <a:buSzPts val="900"/>
            <a:buFont typeface="Arial"/>
            <a:buNone/>
          </a:pPr>
          <a:r>
            <a:rPr lang="en-US" sz="900" b="1" i="0" u="sng" strike="noStrike" cap="none">
              <a:solidFill>
                <a:srgbClr val="000000"/>
              </a:solidFill>
              <a:latin typeface="+mn-lt"/>
              <a:ea typeface="+mn-ea"/>
              <a:cs typeface="+mn-cs"/>
              <a:sym typeface="Arial"/>
            </a:rPr>
            <a:t>What You Will Need</a:t>
          </a:r>
          <a:endParaRPr lang="en-US" sz="1400"/>
        </a:p>
        <a:p>
          <a:pPr marL="0" marR="0" lvl="0" indent="0" algn="l" rtl="0">
            <a:lnSpc>
              <a:spcPct val="100000"/>
            </a:lnSpc>
            <a:spcBef>
              <a:spcPts val="0"/>
            </a:spcBef>
            <a:spcAft>
              <a:spcPts val="0"/>
            </a:spcAft>
            <a:buClr>
              <a:srgbClr val="000000"/>
            </a:buClr>
            <a:buSzPts val="900"/>
            <a:buFont typeface="Arial"/>
            <a:buNone/>
          </a:pPr>
          <a:r>
            <a:rPr lang="en-US" sz="900" b="0" i="0" u="none" strike="noStrike" cap="none">
              <a:solidFill>
                <a:srgbClr val="000000"/>
              </a:solidFill>
              <a:latin typeface="+mn-lt"/>
              <a:ea typeface="+mn-ea"/>
              <a:cs typeface="+mn-cs"/>
              <a:sym typeface="Arial"/>
            </a:rPr>
            <a:t>In order to use the above schedule you may need the following items:</a:t>
          </a:r>
          <a:endParaRPr lang="en-US" sz="1400"/>
        </a:p>
        <a:p>
          <a:pPr marL="171450" marR="0" lvl="0" indent="-171450" algn="l" rtl="0">
            <a:lnSpc>
              <a:spcPct val="100000"/>
            </a:lnSpc>
            <a:spcBef>
              <a:spcPts val="0"/>
            </a:spcBef>
            <a:spcAft>
              <a:spcPts val="0"/>
            </a:spcAft>
            <a:buClr>
              <a:srgbClr val="000000"/>
            </a:buClr>
            <a:buSzPts val="900"/>
            <a:buFont typeface="Arial"/>
            <a:buChar char="•"/>
          </a:pPr>
          <a:r>
            <a:rPr lang="en-US" sz="900" b="0" i="0" u="none" strike="noStrike" cap="none">
              <a:solidFill>
                <a:srgbClr val="000000"/>
              </a:solidFill>
              <a:latin typeface="+mn-lt"/>
              <a:ea typeface="+mn-ea"/>
              <a:cs typeface="+mn-cs"/>
              <a:sym typeface="Arial"/>
            </a:rPr>
            <a:t>Most recent </a:t>
          </a:r>
          <a:r>
            <a:rPr lang="en-US" sz="900"/>
            <a:t>paystub</a:t>
          </a:r>
          <a:r>
            <a:rPr lang="en-US" sz="900" b="0" i="0" u="none" strike="noStrike" cap="none">
              <a:solidFill>
                <a:srgbClr val="000000"/>
              </a:solidFill>
              <a:latin typeface="+mn-lt"/>
              <a:ea typeface="+mn-ea"/>
              <a:cs typeface="+mn-cs"/>
              <a:sym typeface="Arial"/>
            </a:rPr>
            <a:t> if you are have an employer (and you are a W-2 employee). If your salary is variable because you are self-employed or work on a commission basis, use an average of your pay over the past 6-12 months. In order to calculate your average income, sum up all of your income for either 6 or 12 months and divide by either 6 or 12</a:t>
          </a:r>
          <a:r>
            <a:rPr lang="en-US" sz="900"/>
            <a:t>.</a:t>
          </a:r>
          <a:endParaRPr lang="en-US" sz="1400"/>
        </a:p>
        <a:p>
          <a:pPr marL="171450" marR="0" lvl="0" indent="-171450" algn="l" rtl="0">
            <a:lnSpc>
              <a:spcPct val="100000"/>
            </a:lnSpc>
            <a:spcBef>
              <a:spcPts val="0"/>
            </a:spcBef>
            <a:spcAft>
              <a:spcPts val="0"/>
            </a:spcAft>
            <a:buClr>
              <a:srgbClr val="000000"/>
            </a:buClr>
            <a:buSzPts val="900"/>
            <a:buFont typeface="Arial"/>
            <a:buChar char="•"/>
          </a:pPr>
          <a:r>
            <a:rPr lang="en-US" sz="900"/>
            <a:t>Any s</a:t>
          </a:r>
          <a:r>
            <a:rPr lang="en-US" sz="900" b="0" i="0" u="none" strike="noStrike" cap="none">
              <a:solidFill>
                <a:srgbClr val="000000"/>
              </a:solidFill>
              <a:latin typeface="+mn-lt"/>
              <a:ea typeface="+mn-ea"/>
              <a:cs typeface="+mn-cs"/>
              <a:sym typeface="Arial"/>
            </a:rPr>
            <a:t>tatements showing income from income sources, such as pensions, social security, or savings/investment interest.</a:t>
          </a:r>
          <a:endParaRPr lang="en-US" sz="1400"/>
        </a:p>
      </xdr:txBody>
    </xdr:sp>
    <xdr:clientData/>
  </xdr:twoCellAnchor>
  <xdr:oneCellAnchor>
    <xdr:from>
      <xdr:col>13</xdr:col>
      <xdr:colOff>180975</xdr:colOff>
      <xdr:row>3</xdr:row>
      <xdr:rowOff>17145</xdr:rowOff>
    </xdr:from>
    <xdr:ext cx="1043940" cy="413385"/>
    <xdr:sp macro="" textlink="">
      <xdr:nvSpPr>
        <xdr:cNvPr id="7" name="Shape 5">
          <a:hlinkClick xmlns:r="http://schemas.openxmlformats.org/officeDocument/2006/relationships" r:id="rId3"/>
          <a:extLst>
            <a:ext uri="{FF2B5EF4-FFF2-40B4-BE49-F238E27FC236}">
              <a16:creationId xmlns:a16="http://schemas.microsoft.com/office/drawing/2014/main" id="{00000000-0008-0000-0400-000007000000}"/>
            </a:ext>
          </a:extLst>
        </xdr:cNvPr>
        <xdr:cNvSpPr txBox="1"/>
      </xdr:nvSpPr>
      <xdr:spPr>
        <a:xfrm>
          <a:off x="8115300" y="474345"/>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twoCellAnchor>
    <xdr:from>
      <xdr:col>8</xdr:col>
      <xdr:colOff>457199</xdr:colOff>
      <xdr:row>24</xdr:row>
      <xdr:rowOff>114301</xdr:rowOff>
    </xdr:from>
    <xdr:to>
      <xdr:col>12</xdr:col>
      <xdr:colOff>200024</xdr:colOff>
      <xdr:row>29</xdr:row>
      <xdr:rowOff>19051</xdr:rowOff>
    </xdr:to>
    <xdr:sp macro="" textlink="">
      <xdr:nvSpPr>
        <xdr:cNvPr id="8" name="Line Callout 2 2">
          <a:extLst>
            <a:ext uri="{FF2B5EF4-FFF2-40B4-BE49-F238E27FC236}">
              <a16:creationId xmlns:a16="http://schemas.microsoft.com/office/drawing/2014/main" id="{C487B083-DF10-4BD0-B12E-1558450D6C5C}"/>
            </a:ext>
          </a:extLst>
        </xdr:cNvPr>
        <xdr:cNvSpPr/>
      </xdr:nvSpPr>
      <xdr:spPr>
        <a:xfrm>
          <a:off x="6038849" y="3657601"/>
          <a:ext cx="2143125" cy="762000"/>
        </a:xfrm>
        <a:prstGeom prst="borderCallout2">
          <a:avLst>
            <a:gd name="adj1" fmla="val 42372"/>
            <a:gd name="adj2" fmla="val 328"/>
            <a:gd name="adj3" fmla="val 70277"/>
            <a:gd name="adj4" fmla="val -4790"/>
            <a:gd name="adj5" fmla="val 85239"/>
            <a:gd name="adj6" fmla="val -20676"/>
          </a:avLst>
        </a:prstGeom>
        <a:solidFill>
          <a:schemeClr val="accent3">
            <a:lumMod val="40000"/>
            <a:lumOff val="6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0">
              <a:solidFill>
                <a:srgbClr val="FF0000"/>
              </a:solidFill>
            </a:rPr>
            <a:t>Note: These numbers may vary slightly as we are using approximate days. Additionally, monthly income will vary if you are paid twice a month instead of bi-weekly.</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8255</xdr:colOff>
      <xdr:row>2</xdr:row>
      <xdr:rowOff>129540</xdr:rowOff>
    </xdr:from>
    <xdr:ext cx="11742132" cy="1786890"/>
    <xdr:sp macro="" textlink="">
      <xdr:nvSpPr>
        <xdr:cNvPr id="6" name="Shape 6">
          <a:extLst>
            <a:ext uri="{FF2B5EF4-FFF2-40B4-BE49-F238E27FC236}">
              <a16:creationId xmlns:a16="http://schemas.microsoft.com/office/drawing/2014/main" id="{00000000-0008-0000-0500-000006000000}"/>
            </a:ext>
          </a:extLst>
        </xdr:cNvPr>
        <xdr:cNvSpPr txBox="1"/>
      </xdr:nvSpPr>
      <xdr:spPr>
        <a:xfrm>
          <a:off x="138141" y="458585"/>
          <a:ext cx="11742132" cy="1786890"/>
        </a:xfrm>
        <a:prstGeom prst="rect">
          <a:avLst/>
        </a:prstGeom>
        <a:solidFill>
          <a:srgbClr val="BAFCC0"/>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 </a:t>
          </a:r>
          <a:r>
            <a:rPr lang="en-US" sz="900" b="1" i="0" u="none" strike="noStrike">
              <a:effectLst/>
              <a:latin typeface="+mn-lt"/>
              <a:ea typeface="+mn-ea"/>
              <a:cs typeface="+mn-cs"/>
            </a:rPr>
            <a:t>(Easy stuff, just fill in in the highlighted yellow columns below and you're done!)</a:t>
          </a:r>
          <a:endParaRPr lang="en-US" sz="900" b="0" i="0" u="none" strike="noStrike">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In </a:t>
          </a:r>
          <a:r>
            <a:rPr lang="en-US" sz="900" b="1" i="0" u="none" strike="noStrike">
              <a:effectLst/>
              <a:latin typeface="+mn-lt"/>
              <a:ea typeface="+mn-ea"/>
              <a:cs typeface="+mn-cs"/>
            </a:rPr>
            <a:t>Table A</a:t>
          </a:r>
          <a:r>
            <a:rPr lang="en-US" sz="900" b="0" i="0" u="none" strike="noStrike">
              <a:effectLst/>
              <a:latin typeface="+mn-lt"/>
              <a:ea typeface="+mn-ea"/>
              <a:cs typeface="+mn-cs"/>
            </a:rPr>
            <a:t>, enter all of your monthly expenses in column (1) You can always approximate!</a:t>
          </a:r>
        </a:p>
        <a:p>
          <a:pPr rtl="0"/>
          <a:br>
            <a:rPr lang="en-US" sz="900" b="0" i="0" u="none" strike="noStrike">
              <a:effectLst/>
              <a:latin typeface="+mn-lt"/>
              <a:ea typeface="+mn-ea"/>
              <a:cs typeface="+mn-cs"/>
            </a:rPr>
          </a:br>
          <a:r>
            <a:rPr lang="en-US" sz="900" b="1" i="0" u="none" strike="noStrike">
              <a:effectLst/>
              <a:latin typeface="+mn-lt"/>
              <a:ea typeface="+mn-ea"/>
              <a:cs typeface="+mn-cs"/>
            </a:rPr>
            <a:t>Step 2: </a:t>
          </a:r>
          <a:r>
            <a:rPr lang="en-US" sz="900" b="0" i="0" u="none" strike="noStrike">
              <a:effectLst/>
              <a:latin typeface="+mn-lt"/>
              <a:ea typeface="+mn-ea"/>
              <a:cs typeface="+mn-cs"/>
            </a:rPr>
            <a:t> In column (2) type </a:t>
          </a:r>
          <a:r>
            <a:rPr lang="en-US" sz="900" b="1" i="0" u="none" strike="noStrike">
              <a:effectLst/>
              <a:latin typeface="+mn-lt"/>
              <a:ea typeface="+mn-ea"/>
              <a:cs typeface="+mn-cs"/>
            </a:rPr>
            <a:t>fixed or variable </a:t>
          </a:r>
          <a:r>
            <a:rPr lang="en-US" sz="900" b="0" i="0" u="none" strike="noStrike">
              <a:effectLst/>
              <a:latin typeface="+mn-lt"/>
              <a:ea typeface="+mn-ea"/>
              <a:cs typeface="+mn-cs"/>
            </a:rPr>
            <a:t>expense (if needed definitions below!). </a:t>
          </a:r>
        </a:p>
        <a:p>
          <a:pPr rtl="0"/>
          <a:br>
            <a:rPr lang="en-US" sz="900" b="0" i="0" u="none" strike="noStrike">
              <a:effectLst/>
              <a:latin typeface="+mn-lt"/>
              <a:ea typeface="+mn-ea"/>
              <a:cs typeface="+mn-cs"/>
            </a:rPr>
          </a:br>
          <a:r>
            <a:rPr lang="en-US" sz="900" b="1" i="0" u="none" strike="noStrike">
              <a:effectLst/>
              <a:latin typeface="+mn-lt"/>
              <a:ea typeface="+mn-ea"/>
              <a:cs typeface="+mn-cs"/>
            </a:rPr>
            <a:t>Step 3:  </a:t>
          </a:r>
          <a:r>
            <a:rPr lang="en-US" sz="900" b="0" i="0" u="none" strike="noStrike">
              <a:effectLst/>
              <a:latin typeface="+mn-lt"/>
              <a:ea typeface="+mn-ea"/>
              <a:cs typeface="+mn-cs"/>
            </a:rPr>
            <a:t>In column (3) type </a:t>
          </a:r>
          <a:r>
            <a:rPr lang="en-US" sz="900" b="1" i="0" u="none" strike="noStrike">
              <a:effectLst/>
              <a:latin typeface="+mn-lt"/>
              <a:ea typeface="+mn-ea"/>
              <a:cs typeface="+mn-cs"/>
            </a:rPr>
            <a:t>intermittent or recurring.</a:t>
          </a:r>
        </a:p>
        <a:p>
          <a:pPr rtl="0"/>
          <a:br>
            <a:rPr lang="en-US" sz="900" b="0" i="0" u="none" strike="noStrike">
              <a:effectLst/>
              <a:latin typeface="+mn-lt"/>
              <a:ea typeface="+mn-ea"/>
              <a:cs typeface="+mn-cs"/>
            </a:rPr>
          </a:br>
          <a:r>
            <a:rPr lang="en-US" sz="900" b="1" i="0" u="none" strike="noStrike">
              <a:effectLst/>
              <a:latin typeface="+mn-lt"/>
              <a:ea typeface="+mn-ea"/>
              <a:cs typeface="+mn-cs"/>
            </a:rPr>
            <a:t>Step 4:  </a:t>
          </a:r>
          <a:r>
            <a:rPr lang="en-US" sz="900" b="0" i="0" u="none" strike="noStrike">
              <a:effectLst/>
              <a:latin typeface="+mn-lt"/>
              <a:ea typeface="+mn-ea"/>
              <a:cs typeface="+mn-cs"/>
            </a:rPr>
            <a:t>In column (4) type in </a:t>
          </a:r>
          <a:r>
            <a:rPr lang="en-US" sz="900" b="1" i="0" u="none" strike="noStrike">
              <a:effectLst/>
              <a:latin typeface="+mn-lt"/>
              <a:ea typeface="+mn-ea"/>
              <a:cs typeface="+mn-cs"/>
            </a:rPr>
            <a:t>discretionary or essential.  </a:t>
          </a:r>
        </a:p>
        <a:p>
          <a:pPr rtl="0"/>
          <a:br>
            <a:rPr lang="en-US" sz="900" b="0" i="0" u="none" strike="noStrike">
              <a:effectLst/>
              <a:latin typeface="+mn-lt"/>
              <a:ea typeface="+mn-ea"/>
              <a:cs typeface="+mn-cs"/>
            </a:rPr>
          </a:br>
          <a:r>
            <a:rPr lang="en-US" sz="900" b="1" i="0" u="none" strike="noStrike">
              <a:solidFill>
                <a:srgbClr val="7030A0"/>
              </a:solidFill>
              <a:effectLst/>
              <a:latin typeface="+mn-lt"/>
              <a:ea typeface="+mn-ea"/>
              <a:cs typeface="+mn-cs"/>
            </a:rPr>
            <a:t>DONE!</a:t>
          </a:r>
          <a:r>
            <a:rPr lang="en-US" sz="900" b="1" i="0" u="none" strike="noStrike">
              <a:effectLst/>
              <a:latin typeface="+mn-lt"/>
              <a:ea typeface="+mn-ea"/>
              <a:cs typeface="+mn-cs"/>
            </a:rPr>
            <a:t>  </a:t>
          </a:r>
          <a:r>
            <a:rPr lang="en-US" sz="900" b="0" i="0" u="none" strike="noStrike">
              <a:effectLst/>
              <a:latin typeface="+mn-lt"/>
              <a:ea typeface="+mn-ea"/>
              <a:cs typeface="+mn-cs"/>
            </a:rPr>
            <a:t>After you fill out the table, the table to the right will show you what % of total expenses you are spending on each category and shows you where you can possibly cut down your expenses and save money for paying off debt or investing/savings.</a:t>
          </a:r>
          <a:r>
            <a:rPr lang="en-US" sz="900" b="0" i="1" u="none" strike="noStrike">
              <a:effectLst/>
              <a:latin typeface="+mn-lt"/>
              <a:ea typeface="+mn-ea"/>
              <a:cs typeface="+mn-cs"/>
            </a:rPr>
            <a:t>  p.s.</a:t>
          </a:r>
          <a:r>
            <a:rPr lang="en-US" sz="900" b="0" i="1" u="none" strike="noStrike" baseline="0">
              <a:effectLst/>
              <a:latin typeface="+mn-lt"/>
              <a:ea typeface="+mn-ea"/>
              <a:cs typeface="+mn-cs"/>
            </a:rPr>
            <a:t> - The next 3 pages are completed once you put the inputs into this page!  </a:t>
          </a:r>
          <a:br>
            <a:rPr lang="en-US" sz="900" b="0" i="0" u="none" strike="noStrike">
              <a:effectLst/>
              <a:latin typeface="+mn-lt"/>
              <a:ea typeface="+mn-ea"/>
              <a:cs typeface="+mn-cs"/>
            </a:rPr>
          </a:br>
          <a:endParaRPr sz="900" b="0" i="1" u="none" strike="noStrike" cap="none">
            <a:solidFill>
              <a:srgbClr val="000000"/>
            </a:solidFill>
            <a:latin typeface="Arial"/>
            <a:ea typeface="Arial"/>
            <a:cs typeface="Arial"/>
            <a:sym typeface="Arial"/>
          </a:endParaRPr>
        </a:p>
      </xdr:txBody>
    </xdr:sp>
    <xdr:clientData fLocksWithSheet="0"/>
  </xdr:oneCellAnchor>
  <xdr:twoCellAnchor>
    <xdr:from>
      <xdr:col>1</xdr:col>
      <xdr:colOff>17779</xdr:colOff>
      <xdr:row>56</xdr:row>
      <xdr:rowOff>38100</xdr:rowOff>
    </xdr:from>
    <xdr:to>
      <xdr:col>14</xdr:col>
      <xdr:colOff>407669</xdr:colOff>
      <xdr:row>74</xdr:row>
      <xdr:rowOff>17780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41604" y="7800975"/>
          <a:ext cx="10772140" cy="2379980"/>
        </a:xfrm>
        <a:prstGeom prst="rect">
          <a:avLst/>
        </a:prstGeom>
        <a:solidFill>
          <a:srgbClr val="BAFDC0"/>
        </a:solidFill>
        <a:ln w="1905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900" b="1" i="0" u="sng" strike="noStrike">
              <a:effectLst/>
              <a:latin typeface="+mn-lt"/>
              <a:ea typeface="+mn-ea"/>
              <a:cs typeface="+mn-cs"/>
            </a:rPr>
            <a:t>Understanding Your Expenses </a:t>
          </a:r>
          <a:endParaRPr lang="en-US" sz="900" b="0" i="0" u="none" strike="noStrike">
            <a:effectLst/>
            <a:latin typeface="+mn-lt"/>
            <a:ea typeface="+mn-ea"/>
            <a:cs typeface="+mn-cs"/>
          </a:endParaRPr>
        </a:p>
        <a:p>
          <a:pPr rtl="0"/>
          <a:r>
            <a:rPr lang="en-US" sz="900" b="0" i="0" u="none" strike="noStrike">
              <a:effectLst/>
              <a:latin typeface="+mn-lt"/>
              <a:ea typeface="+mn-ea"/>
              <a:cs typeface="+mn-cs"/>
            </a:rPr>
            <a:t>Understanding your expenses begins with outlining what you spend money on during the month and what type of expense that is. There are four main types of expenses; fixed expenses, variable expenses, intermittent expenses and discretionary expenses. Below are the definitions of each expense type.</a:t>
          </a:r>
        </a:p>
        <a:p>
          <a:pPr rtl="0"/>
          <a:br>
            <a:rPr lang="en-US" sz="900" b="0" i="0" u="none" strike="noStrike">
              <a:effectLst/>
              <a:latin typeface="+mn-lt"/>
              <a:ea typeface="+mn-ea"/>
              <a:cs typeface="+mn-cs"/>
            </a:rPr>
          </a:br>
          <a:r>
            <a:rPr lang="en-US" sz="900" b="1" i="0" u="sng" strike="noStrike">
              <a:effectLst/>
              <a:latin typeface="+mn-lt"/>
              <a:ea typeface="+mn-ea"/>
              <a:cs typeface="+mn-cs"/>
            </a:rPr>
            <a:t>Four Types of Expenses</a:t>
          </a:r>
          <a:endParaRPr lang="en-US" sz="900" b="0" i="0" u="none" strike="noStrike">
            <a:effectLst/>
            <a:latin typeface="+mn-lt"/>
            <a:ea typeface="+mn-ea"/>
            <a:cs typeface="+mn-cs"/>
          </a:endParaRPr>
        </a:p>
        <a:p>
          <a:pPr rtl="0" fontAlgn="base"/>
          <a:r>
            <a:rPr lang="en-US" sz="900" b="0" i="0" u="sng" strike="noStrike">
              <a:effectLst/>
              <a:latin typeface="+mn-lt"/>
              <a:ea typeface="+mn-ea"/>
              <a:cs typeface="+mn-cs"/>
            </a:rPr>
            <a:t>Fixed</a:t>
          </a:r>
          <a:r>
            <a:rPr lang="en-US" sz="900" b="0" i="0" u="none" strike="noStrike">
              <a:effectLst/>
              <a:latin typeface="+mn-lt"/>
              <a:ea typeface="+mn-ea"/>
              <a:cs typeface="+mn-cs"/>
            </a:rPr>
            <a:t> - Expenses that remain the same from month to month (i.e. rent/mortgage, cable/internet, car payment, etc.).</a:t>
          </a:r>
        </a:p>
        <a:p>
          <a:pPr rtl="0" fontAlgn="base"/>
          <a:r>
            <a:rPr lang="en-US" sz="900" b="0" i="0" u="sng" strike="noStrike">
              <a:effectLst/>
              <a:latin typeface="+mn-lt"/>
              <a:ea typeface="+mn-ea"/>
              <a:cs typeface="+mn-cs"/>
            </a:rPr>
            <a:t>Variable</a:t>
          </a:r>
          <a:r>
            <a:rPr lang="en-US" sz="900" b="0" i="0" u="none" strike="noStrike">
              <a:effectLst/>
              <a:latin typeface="+mn-lt"/>
              <a:ea typeface="+mn-ea"/>
              <a:cs typeface="+mn-cs"/>
            </a:rPr>
            <a:t> - Expenses that vary from month to month (i.e. utilities, groceries, clothing, etc.).</a:t>
          </a:r>
        </a:p>
        <a:p>
          <a:pPr rtl="0" fontAlgn="base"/>
          <a:r>
            <a:rPr lang="en-US" sz="900" b="0" i="0" u="sng" strike="noStrike">
              <a:effectLst/>
              <a:latin typeface="+mn-lt"/>
              <a:ea typeface="+mn-ea"/>
              <a:cs typeface="+mn-cs"/>
            </a:rPr>
            <a:t>Intermittent</a:t>
          </a:r>
          <a:r>
            <a:rPr lang="en-US" sz="900" b="0" i="0" u="none" strike="noStrike">
              <a:effectLst/>
              <a:latin typeface="+mn-lt"/>
              <a:ea typeface="+mn-ea"/>
              <a:cs typeface="+mn-cs"/>
            </a:rPr>
            <a:t> - Expenses that occur at various times throughout the year and tend to be in larger amounts (i.e. tuition payments, car repairs, etc.).</a:t>
          </a:r>
        </a:p>
        <a:p>
          <a:pPr rtl="0" fontAlgn="base"/>
          <a:r>
            <a:rPr lang="en-US" sz="900" b="0" i="0" u="sng" strike="noStrike">
              <a:effectLst/>
              <a:latin typeface="+mn-lt"/>
              <a:ea typeface="+mn-ea"/>
              <a:cs typeface="+mn-cs"/>
            </a:rPr>
            <a:t>Discretionary (Nonessential)</a:t>
          </a:r>
          <a:r>
            <a:rPr lang="en-US" sz="900" b="0" i="0" u="none" strike="noStrike">
              <a:effectLst/>
              <a:latin typeface="+mn-lt"/>
              <a:ea typeface="+mn-ea"/>
              <a:cs typeface="+mn-cs"/>
            </a:rPr>
            <a:t> - Expenses for things we do not </a:t>
          </a:r>
          <a:r>
            <a:rPr lang="en-US" sz="900" b="0" i="0" u="sng" strike="noStrike">
              <a:effectLst/>
              <a:latin typeface="+mn-lt"/>
              <a:ea typeface="+mn-ea"/>
              <a:cs typeface="+mn-cs"/>
            </a:rPr>
            <a:t>need</a:t>
          </a:r>
          <a:r>
            <a:rPr lang="en-US" sz="900" b="0" i="0" u="none" strike="noStrike">
              <a:effectLst/>
              <a:latin typeface="+mn-lt"/>
              <a:ea typeface="+mn-ea"/>
              <a:cs typeface="+mn-cs"/>
            </a:rPr>
            <a:t> (i.e. eating out, gifts, snacks, etc.).</a:t>
          </a:r>
        </a:p>
        <a:p>
          <a:pPr rtl="0"/>
          <a:br>
            <a:rPr lang="en-US" sz="900" b="0" i="0" u="none" strike="noStrike">
              <a:effectLst/>
              <a:latin typeface="+mn-lt"/>
              <a:ea typeface="+mn-ea"/>
              <a:cs typeface="+mn-cs"/>
            </a:rPr>
          </a:br>
          <a:r>
            <a:rPr lang="en-US" sz="900" b="0" i="1" u="none" strike="noStrike">
              <a:effectLst/>
              <a:latin typeface="+mn-lt"/>
              <a:ea typeface="+mn-ea"/>
              <a:cs typeface="+mn-cs"/>
            </a:rPr>
            <a:t>Note: the four main types of expenses are not necessarily mutually exclusive. What does that mean? Well</a:t>
          </a:r>
          <a:r>
            <a:rPr lang="en-US" sz="900" b="0" i="1" u="none" strike="noStrike" baseline="0">
              <a:effectLst/>
              <a:latin typeface="+mn-lt"/>
              <a:ea typeface="+mn-ea"/>
              <a:cs typeface="+mn-cs"/>
            </a:rPr>
            <a:t>, yo</a:t>
          </a:r>
          <a:r>
            <a:rPr lang="en-US" sz="900" b="0" i="1" u="none" strike="noStrike">
              <a:effectLst/>
              <a:latin typeface="+mn-lt"/>
              <a:ea typeface="+mn-ea"/>
              <a:cs typeface="+mn-cs"/>
            </a:rPr>
            <a:t>u can have expenses that are both variable and discretionary, fixed and intermittent, etc. </a:t>
          </a:r>
          <a:endParaRPr lang="en-US" sz="900" b="0" i="0" u="none" strike="noStrike">
            <a:effectLst/>
            <a:latin typeface="+mn-lt"/>
            <a:ea typeface="+mn-ea"/>
            <a:cs typeface="+mn-cs"/>
          </a:endParaRPr>
        </a:p>
        <a:p>
          <a:pPr rtl="0"/>
          <a:br>
            <a:rPr lang="en-US" sz="900" b="0" i="0" u="none" strike="noStrike">
              <a:effectLst/>
              <a:latin typeface="+mn-lt"/>
              <a:ea typeface="+mn-ea"/>
              <a:cs typeface="+mn-cs"/>
            </a:rPr>
          </a:br>
          <a:r>
            <a:rPr lang="en-US" sz="900" b="1" i="0" u="sng" strike="noStrike">
              <a:effectLst/>
              <a:latin typeface="+mn-lt"/>
              <a:ea typeface="+mn-ea"/>
              <a:cs typeface="+mn-cs"/>
            </a:rPr>
            <a:t>What You Will Need</a:t>
          </a:r>
          <a:endParaRPr lang="en-US" sz="900" b="0" i="0" u="none" strike="noStrike">
            <a:effectLst/>
            <a:latin typeface="+mn-lt"/>
            <a:ea typeface="+mn-ea"/>
            <a:cs typeface="+mn-cs"/>
          </a:endParaRPr>
        </a:p>
        <a:p>
          <a:pPr rtl="0" fontAlgn="base"/>
          <a:r>
            <a:rPr lang="en-US" sz="900" b="0" i="0" u="none" strike="noStrike">
              <a:effectLst/>
              <a:latin typeface="+mn-lt"/>
              <a:ea typeface="+mn-ea"/>
              <a:cs typeface="+mn-cs"/>
            </a:rPr>
            <a:t>Most recent bank statements (checking and savings accounts).</a:t>
          </a:r>
        </a:p>
        <a:p>
          <a:pPr rtl="0" fontAlgn="base"/>
          <a:r>
            <a:rPr lang="en-US" sz="900" b="0" i="0" u="none" strike="noStrike">
              <a:effectLst/>
              <a:latin typeface="+mn-lt"/>
              <a:ea typeface="+mn-ea"/>
              <a:cs typeface="+mn-cs"/>
            </a:rPr>
            <a:t>Most recent credit card(s) statements.</a:t>
          </a:r>
        </a:p>
        <a:p>
          <a:pPr rtl="0" fontAlgn="base"/>
          <a:r>
            <a:rPr lang="en-US" sz="900" b="0" i="0" u="none" strike="noStrike">
              <a:effectLst/>
              <a:latin typeface="+mn-lt"/>
              <a:ea typeface="+mn-ea"/>
              <a:cs typeface="+mn-cs"/>
            </a:rPr>
            <a:t>Debt statements (if applicable) showing monthly payment amounts.</a:t>
          </a:r>
        </a:p>
        <a:p>
          <a:pPr rtl="0" fontAlgn="base"/>
          <a:r>
            <a:rPr lang="en-US" sz="900" b="0" i="0" u="none" strike="noStrike">
              <a:effectLst/>
              <a:latin typeface="+mn-lt"/>
              <a:ea typeface="+mn-ea"/>
              <a:cs typeface="+mn-cs"/>
            </a:rPr>
            <a:t>Any additional information needed to accurately outline monthly expenses.</a:t>
          </a:r>
        </a:p>
        <a:p>
          <a:endParaRPr lang="en-US" sz="1100"/>
        </a:p>
      </xdr:txBody>
    </xdr:sp>
    <xdr:clientData/>
  </xdr:twoCellAnchor>
  <xdr:oneCellAnchor>
    <xdr:from>
      <xdr:col>13</xdr:col>
      <xdr:colOff>7620</xdr:colOff>
      <xdr:row>3</xdr:row>
      <xdr:rowOff>99060</xdr:rowOff>
    </xdr:from>
    <xdr:ext cx="1043940" cy="413385"/>
    <xdr:sp macro="" textlink="">
      <xdr:nvSpPr>
        <xdr:cNvPr id="7" name="Shape 5">
          <a:hlinkClick xmlns:r="http://schemas.openxmlformats.org/officeDocument/2006/relationships" r:id="rId1"/>
          <a:extLst>
            <a:ext uri="{FF2B5EF4-FFF2-40B4-BE49-F238E27FC236}">
              <a16:creationId xmlns:a16="http://schemas.microsoft.com/office/drawing/2014/main" id="{00000000-0008-0000-0500-000007000000}"/>
            </a:ext>
          </a:extLst>
        </xdr:cNvPr>
        <xdr:cNvSpPr txBox="1"/>
      </xdr:nvSpPr>
      <xdr:spPr>
        <a:xfrm>
          <a:off x="9608820" y="56388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8255</xdr:colOff>
      <xdr:row>2</xdr:row>
      <xdr:rowOff>92711</xdr:rowOff>
    </xdr:from>
    <xdr:ext cx="7793586" cy="1236979"/>
    <xdr:sp macro="" textlink="">
      <xdr:nvSpPr>
        <xdr:cNvPr id="7" name="Shape 7">
          <a:extLst>
            <a:ext uri="{FF2B5EF4-FFF2-40B4-BE49-F238E27FC236}">
              <a16:creationId xmlns:a16="http://schemas.microsoft.com/office/drawing/2014/main" id="{00000000-0008-0000-0600-000007000000}"/>
            </a:ext>
          </a:extLst>
        </xdr:cNvPr>
        <xdr:cNvSpPr txBox="1"/>
      </xdr:nvSpPr>
      <xdr:spPr>
        <a:xfrm>
          <a:off x="138141" y="421756"/>
          <a:ext cx="7793586" cy="1236979"/>
        </a:xfrm>
        <a:prstGeom prst="rect">
          <a:avLst/>
        </a:prstGeom>
        <a:solidFill>
          <a:srgbClr val="BAFCC0"/>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1"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DO NOTHING!</a:t>
          </a:r>
        </a:p>
        <a:p>
          <a:pPr rtl="0"/>
          <a:br>
            <a:rPr lang="en-US" sz="900" b="0" i="0" u="none" strike="noStrike">
              <a:effectLst/>
              <a:latin typeface="+mn-lt"/>
              <a:ea typeface="+mn-ea"/>
              <a:cs typeface="+mn-cs"/>
            </a:rPr>
          </a:br>
          <a:r>
            <a:rPr lang="en-US" sz="900" b="1" i="0" u="none" strike="noStrike">
              <a:effectLst/>
              <a:latin typeface="+mn-lt"/>
              <a:ea typeface="+mn-ea"/>
              <a:cs typeface="+mn-cs"/>
            </a:rPr>
            <a:t>Step 2:  Table (A) </a:t>
          </a:r>
          <a:r>
            <a:rPr lang="en-US" sz="900" b="0" i="0" u="none" strike="noStrike">
              <a:effectLst/>
              <a:latin typeface="+mn-lt"/>
              <a:ea typeface="+mn-ea"/>
              <a:cs typeface="+mn-cs"/>
            </a:rPr>
            <a:t>below is complete from your previous entries. So let's understand the table!</a:t>
          </a:r>
        </a:p>
        <a:p>
          <a:pPr rtl="0"/>
          <a:br>
            <a:rPr lang="en-US" sz="900" b="0" i="0" u="none" strike="noStrike">
              <a:effectLst/>
              <a:latin typeface="+mn-lt"/>
              <a:ea typeface="+mn-ea"/>
              <a:cs typeface="+mn-cs"/>
            </a:rPr>
          </a:br>
          <a:r>
            <a:rPr lang="en-US" sz="900" b="0" i="0" u="none" strike="noStrike">
              <a:effectLst/>
              <a:latin typeface="+mn-lt"/>
              <a:ea typeface="+mn-ea"/>
              <a:cs typeface="+mn-cs"/>
            </a:rPr>
            <a:t>The below table (A) is pre-populated from information previously entered in the income and expense tabs so you can review your own personal cash flow summary. </a:t>
          </a:r>
          <a:br>
            <a:rPr lang="en-US" sz="900" b="0" i="0" u="none" strike="noStrike">
              <a:effectLst/>
              <a:latin typeface="+mn-lt"/>
              <a:ea typeface="+mn-ea"/>
              <a:cs typeface="+mn-cs"/>
            </a:rPr>
          </a:br>
          <a:endParaRPr sz="900" b="0" i="0" u="none" strike="noStrike" cap="none">
            <a:solidFill>
              <a:srgbClr val="FF0000"/>
            </a:solidFill>
            <a:latin typeface="Arial"/>
            <a:ea typeface="Arial"/>
            <a:cs typeface="Arial"/>
            <a:sym typeface="Arial"/>
          </a:endParaRPr>
        </a:p>
      </xdr:txBody>
    </xdr:sp>
    <xdr:clientData fLocksWithSheet="0"/>
  </xdr:oneCellAnchor>
  <xdr:twoCellAnchor>
    <xdr:from>
      <xdr:col>0</xdr:col>
      <xdr:colOff>104775</xdr:colOff>
      <xdr:row>33</xdr:row>
      <xdr:rowOff>21590</xdr:rowOff>
    </xdr:from>
    <xdr:to>
      <xdr:col>12</xdr:col>
      <xdr:colOff>457200</xdr:colOff>
      <xdr:row>50</xdr:row>
      <xdr:rowOff>21590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04775" y="4793615"/>
          <a:ext cx="7239000" cy="2266950"/>
        </a:xfrm>
        <a:prstGeom prst="rect">
          <a:avLst/>
        </a:prstGeom>
        <a:solidFill>
          <a:srgbClr val="BAFDC0"/>
        </a:solidFill>
        <a:ln w="1905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900" b="1" i="0" u="sng" strike="noStrike">
              <a:effectLst/>
              <a:latin typeface="+mn-lt"/>
              <a:ea typeface="+mn-ea"/>
              <a:cs typeface="+mn-cs"/>
            </a:rPr>
            <a:t>What is a Cash Flow Statement?</a:t>
          </a:r>
          <a:endParaRPr lang="en-US" sz="900" b="0" i="0" u="none" strike="noStrike">
            <a:effectLst/>
            <a:latin typeface="+mn-lt"/>
            <a:ea typeface="+mn-ea"/>
            <a:cs typeface="+mn-cs"/>
          </a:endParaRPr>
        </a:p>
        <a:p>
          <a:pPr rtl="0"/>
          <a:r>
            <a:rPr lang="en-US" sz="900" b="0" i="0" u="none" strike="noStrike">
              <a:effectLst/>
              <a:latin typeface="+mn-lt"/>
              <a:ea typeface="+mn-ea"/>
              <a:cs typeface="+mn-cs"/>
            </a:rPr>
            <a:t>A personal cash flow statement and summary outlines the amount of cash inflows (money earned) and cash outflows (money spent) for an individual during a certain period of time to determine if you have a positive or negative net cash flow position. Cash flow position is simply: Do you earn more money than you spend (positive cash flow position)? Or,</a:t>
          </a:r>
          <a:r>
            <a:rPr lang="en-US" sz="900" b="0" i="0" u="none" strike="noStrike" baseline="0">
              <a:effectLst/>
              <a:latin typeface="+mn-lt"/>
              <a:ea typeface="+mn-ea"/>
              <a:cs typeface="+mn-cs"/>
            </a:rPr>
            <a:t> </a:t>
          </a:r>
          <a:r>
            <a:rPr lang="en-US" sz="900" b="0" i="0" u="none" strike="noStrike">
              <a:effectLst/>
              <a:latin typeface="+mn-lt"/>
              <a:ea typeface="+mn-ea"/>
              <a:cs typeface="+mn-cs"/>
            </a:rPr>
            <a:t>Do you spend more money than you earn (negative cash flow position)?</a:t>
          </a:r>
        </a:p>
        <a:p>
          <a:pPr rtl="0"/>
          <a:br>
            <a:rPr lang="en-US" sz="900" b="0" i="0" u="none" strike="noStrike">
              <a:effectLst/>
              <a:latin typeface="+mn-lt"/>
              <a:ea typeface="+mn-ea"/>
              <a:cs typeface="+mn-cs"/>
            </a:rPr>
          </a:br>
          <a:r>
            <a:rPr lang="en-US" sz="900" b="0" i="0" u="none" strike="noStrike">
              <a:effectLst/>
              <a:latin typeface="+mn-lt"/>
              <a:ea typeface="+mn-ea"/>
              <a:cs typeface="+mn-cs"/>
            </a:rPr>
            <a:t>Essentially this tool tells you if you are spending too much damn money for how much you are making!</a:t>
          </a:r>
        </a:p>
        <a:p>
          <a:pPr rtl="0"/>
          <a:endParaRPr lang="en-US" sz="900" b="0" i="0" u="none" strike="noStrike">
            <a:effectLst/>
            <a:latin typeface="+mn-lt"/>
            <a:ea typeface="+mn-ea"/>
            <a:cs typeface="+mn-cs"/>
          </a:endParaRPr>
        </a:p>
        <a:p>
          <a:pPr rtl="0"/>
          <a:r>
            <a:rPr lang="en-US" sz="900" b="1" i="0" u="sng" strike="noStrike">
              <a:effectLst/>
              <a:latin typeface="+mn-lt"/>
              <a:ea typeface="+mn-ea"/>
              <a:cs typeface="+mn-cs"/>
            </a:rPr>
            <a:t>Cash Flow Summary</a:t>
          </a:r>
          <a:endParaRPr lang="en-US" sz="900" b="0" i="0" u="none" strike="noStrike">
            <a:effectLst/>
            <a:latin typeface="+mn-lt"/>
            <a:ea typeface="+mn-ea"/>
            <a:cs typeface="+mn-cs"/>
          </a:endParaRPr>
        </a:p>
        <a:p>
          <a:pPr rtl="0"/>
          <a:r>
            <a:rPr lang="en-US" sz="900" b="0" i="0" u="none" strike="noStrike">
              <a:effectLst/>
              <a:latin typeface="+mn-lt"/>
              <a:ea typeface="+mn-ea"/>
              <a:cs typeface="+mn-cs"/>
            </a:rPr>
            <a:t>The above cash flow summary is pre-populated using data you entered from the previous income and expense tabs. It shows you a high-level view of your cash position by noting your cash inflows (earned money) and your cash outflows (expenses) by major category. </a:t>
          </a:r>
        </a:p>
        <a:p>
          <a:br>
            <a:rPr lang="en-US" sz="900" b="0" i="0" u="none" strike="noStrike">
              <a:effectLst/>
              <a:latin typeface="+mn-lt"/>
              <a:ea typeface="+mn-ea"/>
              <a:cs typeface="+mn-cs"/>
            </a:rPr>
          </a:br>
          <a:r>
            <a:rPr lang="en-US" sz="900" b="0" i="0" u="none" strike="noStrike">
              <a:effectLst/>
              <a:latin typeface="+mn-lt"/>
              <a:ea typeface="+mn-ea"/>
              <a:cs typeface="+mn-cs"/>
            </a:rPr>
            <a:t>It is important to understand the bottom line, "</a:t>
          </a:r>
          <a:r>
            <a:rPr lang="en-US" sz="900" b="0" i="1" u="none" strike="noStrike">
              <a:effectLst/>
              <a:latin typeface="+mn-lt"/>
              <a:ea typeface="+mn-ea"/>
              <a:cs typeface="+mn-cs"/>
            </a:rPr>
            <a:t>Net Cash</a:t>
          </a:r>
          <a:r>
            <a:rPr lang="en-US" sz="900" b="0" i="0" u="none" strike="noStrike">
              <a:effectLst/>
              <a:latin typeface="+mn-lt"/>
              <a:ea typeface="+mn-ea"/>
              <a:cs typeface="+mn-cs"/>
            </a:rPr>
            <a:t>". If this amount is positive you are earning more than you spend. If this amount is negative you are spending more than you earn. The goal is to always have a positive cash position, as that excess cash can be used to pay down debt and increase savings.</a:t>
          </a:r>
          <a:endParaRPr lang="en-US" sz="900" b="0" i="0" u="none" strike="noStrike" cap="none">
            <a:solidFill>
              <a:srgbClr val="FF0000"/>
            </a:solidFill>
            <a:latin typeface="+mn-lt"/>
            <a:ea typeface="+mn-ea"/>
            <a:cs typeface="+mn-cs"/>
            <a:sym typeface="Arial"/>
          </a:endParaRPr>
        </a:p>
        <a:p>
          <a:pPr rtl="0"/>
          <a:endParaRPr lang="en-US" sz="900" b="0" i="0" u="none" strike="noStrike">
            <a:effectLst/>
            <a:latin typeface="+mn-lt"/>
            <a:ea typeface="+mn-ea"/>
            <a:cs typeface="+mn-cs"/>
          </a:endParaRPr>
        </a:p>
        <a:p>
          <a:endParaRPr lang="en-US" sz="1100"/>
        </a:p>
      </xdr:txBody>
    </xdr:sp>
    <xdr:clientData/>
  </xdr:twoCellAnchor>
  <xdr:oneCellAnchor>
    <xdr:from>
      <xdr:col>10</xdr:col>
      <xdr:colOff>381000</xdr:colOff>
      <xdr:row>3</xdr:row>
      <xdr:rowOff>45720</xdr:rowOff>
    </xdr:from>
    <xdr:ext cx="1043940" cy="413385"/>
    <xdr:sp macro="" textlink="">
      <xdr:nvSpPr>
        <xdr:cNvPr id="6" name="Shape 5">
          <a:hlinkClick xmlns:r="http://schemas.openxmlformats.org/officeDocument/2006/relationships" r:id="rId1"/>
          <a:extLst>
            <a:ext uri="{FF2B5EF4-FFF2-40B4-BE49-F238E27FC236}">
              <a16:creationId xmlns:a16="http://schemas.microsoft.com/office/drawing/2014/main" id="{00000000-0008-0000-0600-000006000000}"/>
            </a:ext>
          </a:extLst>
        </xdr:cNvPr>
        <xdr:cNvSpPr txBox="1"/>
      </xdr:nvSpPr>
      <xdr:spPr>
        <a:xfrm>
          <a:off x="6134100" y="51054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twoCellAnchor>
    <xdr:from>
      <xdr:col>6</xdr:col>
      <xdr:colOff>277091</xdr:colOff>
      <xdr:row>24</xdr:row>
      <xdr:rowOff>34637</xdr:rowOff>
    </xdr:from>
    <xdr:to>
      <xdr:col>10</xdr:col>
      <xdr:colOff>0</xdr:colOff>
      <xdr:row>29</xdr:row>
      <xdr:rowOff>69274</xdr:rowOff>
    </xdr:to>
    <xdr:sp macro="" textlink="">
      <xdr:nvSpPr>
        <xdr:cNvPr id="3" name="Line Callout 2 2">
          <a:extLst>
            <a:ext uri="{FF2B5EF4-FFF2-40B4-BE49-F238E27FC236}">
              <a16:creationId xmlns:a16="http://schemas.microsoft.com/office/drawing/2014/main" id="{00000000-0008-0000-0600-000003000000}"/>
            </a:ext>
          </a:extLst>
        </xdr:cNvPr>
        <xdr:cNvSpPr/>
      </xdr:nvSpPr>
      <xdr:spPr>
        <a:xfrm>
          <a:off x="4165023" y="3792682"/>
          <a:ext cx="2112818" cy="770660"/>
        </a:xfrm>
        <a:prstGeom prst="borderCallout2">
          <a:avLst>
            <a:gd name="adj1" fmla="val 42372"/>
            <a:gd name="adj2" fmla="val 328"/>
            <a:gd name="adj3" fmla="val 111416"/>
            <a:gd name="adj4" fmla="val -23327"/>
            <a:gd name="adj5" fmla="val 120020"/>
            <a:gd name="adj6" fmla="val -72242"/>
          </a:avLst>
        </a:prstGeom>
        <a:solidFill>
          <a:schemeClr val="accent3">
            <a:lumMod val="40000"/>
            <a:lumOff val="60000"/>
          </a:schemeClr>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0">
              <a:solidFill>
                <a:srgbClr val="FF0000"/>
              </a:solidFill>
            </a:rPr>
            <a:t>This is the amount of money you have left over after you take your income and expenses into account. If it is negative that means you spend more money than you earned.</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1181100</xdr:colOff>
      <xdr:row>2</xdr:row>
      <xdr:rowOff>57150</xdr:rowOff>
    </xdr:from>
    <xdr:ext cx="2647950" cy="27527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76199</xdr:colOff>
      <xdr:row>2</xdr:row>
      <xdr:rowOff>55244</xdr:rowOff>
    </xdr:from>
    <xdr:ext cx="9821141" cy="1221106"/>
    <xdr:sp macro="" textlink="">
      <xdr:nvSpPr>
        <xdr:cNvPr id="8" name="Shape 8">
          <a:extLst>
            <a:ext uri="{FF2B5EF4-FFF2-40B4-BE49-F238E27FC236}">
              <a16:creationId xmlns:a16="http://schemas.microsoft.com/office/drawing/2014/main" id="{00000000-0008-0000-0800-000008000000}"/>
            </a:ext>
          </a:extLst>
        </xdr:cNvPr>
        <xdr:cNvSpPr txBox="1"/>
      </xdr:nvSpPr>
      <xdr:spPr>
        <a:xfrm>
          <a:off x="206085" y="349653"/>
          <a:ext cx="9821141" cy="1221106"/>
        </a:xfrm>
        <a:prstGeom prst="rect">
          <a:avLst/>
        </a:prstGeom>
        <a:solidFill>
          <a:srgbClr val="FDC7F5"/>
        </a:solidFill>
        <a:ln w="19050" cap="flat" cmpd="sng">
          <a:solidFill>
            <a:srgbClr val="002060"/>
          </a:solidFill>
          <a:prstDash val="solid"/>
          <a:round/>
          <a:headEnd type="none" w="sm" len="sm"/>
          <a:tailEnd type="none" w="sm" len="sm"/>
        </a:ln>
      </xdr:spPr>
      <xdr:txBody>
        <a:bodyPr spcFirstLastPara="1" wrap="square" lIns="91425" tIns="45700" rIns="91425" bIns="45700" anchor="t" anchorCtr="0">
          <a:noAutofit/>
        </a:bodyPr>
        <a:lstStyle/>
        <a:p>
          <a:pPr rtl="0"/>
          <a:r>
            <a:rPr lang="en-US" sz="900" b="1" i="1" u="none" strike="noStrike">
              <a:solidFill>
                <a:srgbClr val="7030A0"/>
              </a:solidFill>
              <a:effectLst/>
              <a:latin typeface="+mn-lt"/>
              <a:ea typeface="+mn-ea"/>
              <a:cs typeface="+mn-cs"/>
            </a:rPr>
            <a:t>START HERE!</a:t>
          </a:r>
          <a:endParaRPr lang="en-US" sz="900" b="0" i="0" u="none" strike="noStrike">
            <a:solidFill>
              <a:srgbClr val="7030A0"/>
            </a:solidFill>
            <a:effectLst/>
            <a:latin typeface="+mn-lt"/>
            <a:ea typeface="+mn-ea"/>
            <a:cs typeface="+mn-cs"/>
          </a:endParaRPr>
        </a:p>
        <a:p>
          <a:pPr rtl="0"/>
          <a:br>
            <a:rPr lang="en-US" sz="900" b="0" i="0" u="none" strike="noStrike">
              <a:effectLst/>
              <a:latin typeface="+mn-lt"/>
              <a:ea typeface="+mn-ea"/>
              <a:cs typeface="+mn-cs"/>
            </a:rPr>
          </a:br>
          <a:r>
            <a:rPr lang="en-US" sz="900" b="1" i="0" u="none" strike="noStrike">
              <a:effectLst/>
              <a:latin typeface="+mn-lt"/>
              <a:ea typeface="+mn-ea"/>
              <a:cs typeface="+mn-cs"/>
            </a:rPr>
            <a:t>Step 1:  </a:t>
          </a:r>
          <a:r>
            <a:rPr lang="en-US" sz="900" b="0" i="0" u="none" strike="noStrike">
              <a:effectLst/>
              <a:latin typeface="+mn-lt"/>
              <a:ea typeface="+mn-ea"/>
              <a:cs typeface="+mn-cs"/>
            </a:rPr>
            <a:t>DO NOTHING! (Isn’t this part nice?)</a:t>
          </a:r>
        </a:p>
        <a:p>
          <a:pPr rtl="0"/>
          <a:br>
            <a:rPr lang="en-US" sz="900" b="0" i="0" u="none" strike="noStrike">
              <a:effectLst/>
              <a:latin typeface="+mn-lt"/>
              <a:ea typeface="+mn-ea"/>
              <a:cs typeface="+mn-cs"/>
            </a:rPr>
          </a:br>
          <a:r>
            <a:rPr lang="en-US" sz="900" b="1" i="0" u="none" strike="noStrike">
              <a:effectLst/>
              <a:latin typeface="+mn-lt"/>
              <a:ea typeface="+mn-ea"/>
              <a:cs typeface="+mn-cs"/>
            </a:rPr>
            <a:t>Step 2:  Table (A)</a:t>
          </a:r>
          <a:r>
            <a:rPr lang="en-US" sz="900" b="0" i="0" u="none" strike="noStrike">
              <a:effectLst/>
              <a:latin typeface="+mn-lt"/>
              <a:ea typeface="+mn-ea"/>
              <a:cs typeface="+mn-cs"/>
            </a:rPr>
            <a:t> is complete from your previous entries. Now, what are some basic budgeting guidelines and what does a “Budget Diagnostic” do for you?</a:t>
          </a:r>
        </a:p>
        <a:p>
          <a:pPr rtl="0"/>
          <a:br>
            <a:rPr lang="en-US" sz="900" b="0" i="0" u="none" strike="noStrike">
              <a:effectLst/>
              <a:latin typeface="+mn-lt"/>
              <a:ea typeface="+mn-ea"/>
              <a:cs typeface="+mn-cs"/>
            </a:rPr>
          </a:br>
          <a:r>
            <a:rPr lang="en-US" sz="900" b="0" i="0" u="none" strike="noStrike">
              <a:effectLst/>
              <a:latin typeface="+mn-lt"/>
              <a:ea typeface="+mn-ea"/>
              <a:cs typeface="+mn-cs"/>
            </a:rPr>
            <a:t>The below table (A) is pre-populated from information previously entered in the income and expense tabs for your review on your current budget summary. The below schedule compares your personal budget to budgeting guidelines that break down the average cost of living by each major category. </a:t>
          </a:r>
        </a:p>
      </xdr:txBody>
    </xdr:sp>
    <xdr:clientData fLocksWithSheet="0"/>
  </xdr:oneCellAnchor>
  <xdr:oneCellAnchor>
    <xdr:from>
      <xdr:col>11</xdr:col>
      <xdr:colOff>167640</xdr:colOff>
      <xdr:row>19</xdr:row>
      <xdr:rowOff>9525</xdr:rowOff>
    </xdr:from>
    <xdr:ext cx="4010025" cy="3495675"/>
    <xdr:pic>
      <xdr:nvPicPr>
        <xdr:cNvPr id="2" name="image4.png" descr="Personal, family, and home budgeting guidelines breakdown by spending and expense category.">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5292090" y="2609850"/>
          <a:ext cx="4010025" cy="3495675"/>
        </a:xfrm>
        <a:prstGeom prst="rect">
          <a:avLst/>
        </a:prstGeom>
        <a:noFill/>
      </xdr:spPr>
    </xdr:pic>
    <xdr:clientData fLocksWithSheet="0"/>
  </xdr:oneCellAnchor>
  <xdr:oneCellAnchor>
    <xdr:from>
      <xdr:col>0</xdr:col>
      <xdr:colOff>99059</xdr:colOff>
      <xdr:row>59</xdr:row>
      <xdr:rowOff>59054</xdr:rowOff>
    </xdr:from>
    <xdr:ext cx="9153525" cy="2093596"/>
    <xdr:sp macro="" textlink="">
      <xdr:nvSpPr>
        <xdr:cNvPr id="4" name="Shape 8">
          <a:extLst>
            <a:ext uri="{FF2B5EF4-FFF2-40B4-BE49-F238E27FC236}">
              <a16:creationId xmlns:a16="http://schemas.microsoft.com/office/drawing/2014/main" id="{00000000-0008-0000-0800-000004000000}"/>
            </a:ext>
          </a:extLst>
        </xdr:cNvPr>
        <xdr:cNvSpPr txBox="1"/>
      </xdr:nvSpPr>
      <xdr:spPr>
        <a:xfrm>
          <a:off x="99059" y="8698229"/>
          <a:ext cx="9153525" cy="2093596"/>
        </a:xfrm>
        <a:prstGeom prst="rect">
          <a:avLst/>
        </a:prstGeom>
        <a:solidFill>
          <a:srgbClr val="FDC7F5"/>
        </a:solidFill>
        <a:ln w="19050" cap="flat" cmpd="sng">
          <a:solidFill>
            <a:srgbClr val="002060"/>
          </a:solidFill>
          <a:prstDash val="solid"/>
          <a:round/>
          <a:headEnd type="none" w="sm" len="sm"/>
          <a:tailEnd type="none" w="sm" len="sm"/>
        </a:ln>
      </xdr:spPr>
      <xdr:txBody>
        <a:bodyPr spcFirstLastPara="1" wrap="square" lIns="91425" tIns="45700" rIns="91425" bIns="45700" anchor="t" anchorCtr="0">
          <a:noAutofit/>
        </a:bodyPr>
        <a:lstStyle/>
        <a:p>
          <a:pPr rtl="0"/>
          <a:r>
            <a:rPr lang="en-US" sz="900" b="1" i="0" u="sng" strike="noStrike">
              <a:effectLst/>
              <a:latin typeface="+mn-lt"/>
              <a:ea typeface="+mn-ea"/>
              <a:cs typeface="+mn-cs"/>
            </a:rPr>
            <a:t>Budgeting 101</a:t>
          </a:r>
          <a:endParaRPr lang="en-US" sz="900" b="0" i="0" u="none" strike="noStrike">
            <a:effectLst/>
            <a:latin typeface="+mn-lt"/>
            <a:ea typeface="+mn-ea"/>
            <a:cs typeface="+mn-cs"/>
          </a:endParaRPr>
        </a:p>
        <a:p>
          <a:pPr rtl="0"/>
          <a:r>
            <a:rPr lang="en-US" sz="900" b="0" i="0" u="none" strike="noStrike">
              <a:effectLst/>
              <a:latin typeface="+mn-lt"/>
              <a:ea typeface="+mn-ea"/>
              <a:cs typeface="+mn-cs"/>
            </a:rPr>
            <a:t>Budgeting is a spending plan based on your personal income and expenses. It is an estimate of how much you will make and spend over a certain period of time. Budgeting involves making a thorough list of income and expenses to understand your baseline and then make small, but meaningful, changes to accomplish your financial goals. </a:t>
          </a:r>
        </a:p>
        <a:p>
          <a:pPr rtl="0"/>
          <a:br>
            <a:rPr lang="en-US" sz="900" b="0" i="0" u="none" strike="noStrike">
              <a:effectLst/>
              <a:latin typeface="+mn-lt"/>
              <a:ea typeface="+mn-ea"/>
              <a:cs typeface="+mn-cs"/>
            </a:rPr>
          </a:br>
          <a:r>
            <a:rPr lang="en-US" sz="900" b="0" i="0" u="none" strike="noStrike">
              <a:effectLst/>
              <a:latin typeface="+mn-lt"/>
              <a:ea typeface="+mn-ea"/>
              <a:cs typeface="+mn-cs"/>
            </a:rPr>
            <a:t>The ideal budget structure is something referred to as the "50/30/20 Budget". Under this budgeting method you would spend 50% of your monthly after-tax income on necessities, you would spend 30% on 'wants', and the remaining 20% on savings and paying off debt.</a:t>
          </a:r>
        </a:p>
        <a:p>
          <a:pPr rtl="0"/>
          <a:br>
            <a:rPr lang="en-US" sz="900" b="0" i="0" u="none" strike="noStrike">
              <a:effectLst/>
              <a:latin typeface="+mn-lt"/>
              <a:ea typeface="+mn-ea"/>
              <a:cs typeface="+mn-cs"/>
            </a:rPr>
          </a:br>
          <a:r>
            <a:rPr lang="en-US" sz="900" b="1" i="0" u="sng" strike="noStrike">
              <a:effectLst/>
              <a:latin typeface="+mn-lt"/>
              <a:ea typeface="+mn-ea"/>
              <a:cs typeface="+mn-cs"/>
            </a:rPr>
            <a:t>Budget Diagnostic</a:t>
          </a:r>
          <a:endParaRPr lang="en-US" sz="900" b="0" i="0" u="none" strike="noStrike">
            <a:effectLst/>
            <a:latin typeface="+mn-lt"/>
            <a:ea typeface="+mn-ea"/>
            <a:cs typeface="+mn-cs"/>
          </a:endParaRPr>
        </a:p>
        <a:p>
          <a:pPr rtl="0"/>
          <a:r>
            <a:rPr lang="en-US" sz="900" b="0" i="0" u="none" strike="noStrike">
              <a:effectLst/>
              <a:latin typeface="+mn-lt"/>
              <a:ea typeface="+mn-ea"/>
              <a:cs typeface="+mn-cs"/>
            </a:rPr>
            <a:t>The abov</a:t>
          </a:r>
          <a:r>
            <a:rPr lang="en-US" sz="900" b="0" i="0" u="none" strike="noStrike" baseline="0">
              <a:effectLst/>
              <a:latin typeface="+mn-lt"/>
              <a:ea typeface="+mn-ea"/>
              <a:cs typeface="+mn-cs"/>
            </a:rPr>
            <a:t>e </a:t>
          </a:r>
          <a:r>
            <a:rPr lang="en-US" sz="900" b="0" i="0" u="none" strike="noStrike">
              <a:effectLst/>
              <a:latin typeface="+mn-lt"/>
              <a:ea typeface="+mn-ea"/>
              <a:cs typeface="+mn-cs"/>
            </a:rPr>
            <a:t>table uses information you have entered for the income and expense sections to populate your monthly budget as it stands today. Additionally, it shows how your current budget compares to trusted budgeting guidelines that outlines the cost of living by each major expense category. The rate column will show you areas in which you are on track with your budgeting and areas in which you can improve. Also, compare your budget baseline %'s to the budgeting guidelines pie chart and see how you stack up. </a:t>
          </a:r>
        </a:p>
        <a:p>
          <a:pPr rtl="0"/>
          <a:br>
            <a:rPr lang="en-US" sz="900" b="0" i="0" u="none" strike="noStrike">
              <a:effectLst/>
              <a:latin typeface="+mn-lt"/>
              <a:ea typeface="+mn-ea"/>
              <a:cs typeface="+mn-cs"/>
            </a:rPr>
          </a:br>
          <a:r>
            <a:rPr lang="en-US" sz="900" b="0" i="0" u="none" strike="noStrike">
              <a:effectLst/>
              <a:latin typeface="+mn-lt"/>
              <a:ea typeface="+mn-ea"/>
              <a:cs typeface="+mn-cs"/>
            </a:rPr>
            <a:t>Overall, the idea is to always periodize</a:t>
          </a:r>
          <a:r>
            <a:rPr lang="en-US" sz="900" b="0" i="0" u="none" strike="noStrike" baseline="0">
              <a:effectLst/>
              <a:latin typeface="+mn-lt"/>
              <a:ea typeface="+mn-ea"/>
              <a:cs typeface="+mn-cs"/>
            </a:rPr>
            <a:t> your spending and </a:t>
          </a:r>
          <a:r>
            <a:rPr lang="en-US" sz="900" b="0" i="0" u="none" strike="noStrike">
              <a:effectLst/>
              <a:latin typeface="+mn-lt"/>
              <a:ea typeface="+mn-ea"/>
              <a:cs typeface="+mn-cs"/>
            </a:rPr>
            <a:t>live below your means. If you are able to do that, you will not need to use debt to finance your life. Additionally, you will be able to save money for big life events, purchases, experiences, etc. All of these things begin with understanding your budget.</a:t>
          </a:r>
        </a:p>
      </xdr:txBody>
    </xdr:sp>
    <xdr:clientData fLocksWithSheet="0"/>
  </xdr:oneCellAnchor>
  <xdr:oneCellAnchor>
    <xdr:from>
      <xdr:col>16</xdr:col>
      <xdr:colOff>182880</xdr:colOff>
      <xdr:row>3</xdr:row>
      <xdr:rowOff>0</xdr:rowOff>
    </xdr:from>
    <xdr:ext cx="1043940" cy="413385"/>
    <xdr:sp macro="" textlink="">
      <xdr:nvSpPr>
        <xdr:cNvPr id="7" name="Shape 5">
          <a:hlinkClick xmlns:r="http://schemas.openxmlformats.org/officeDocument/2006/relationships" r:id="rId2"/>
          <a:extLst>
            <a:ext uri="{FF2B5EF4-FFF2-40B4-BE49-F238E27FC236}">
              <a16:creationId xmlns:a16="http://schemas.microsoft.com/office/drawing/2014/main" id="{00000000-0008-0000-0800-000007000000}"/>
            </a:ext>
          </a:extLst>
        </xdr:cNvPr>
        <xdr:cNvSpPr txBox="1"/>
      </xdr:nvSpPr>
      <xdr:spPr>
        <a:xfrm>
          <a:off x="7970520" y="434340"/>
          <a:ext cx="1043940" cy="413385"/>
        </a:xfrm>
        <a:prstGeom prst="rect">
          <a:avLst/>
        </a:prstGeom>
        <a:solidFill>
          <a:schemeClr val="accent1">
            <a:lumMod val="20000"/>
            <a:lumOff val="80000"/>
          </a:schemeClr>
        </a:solidFill>
        <a:ln w="19050" cap="flat" cmpd="sng">
          <a:solidFill>
            <a:srgbClr val="002060"/>
          </a:solidFill>
          <a:prstDash val="solid"/>
          <a:round/>
          <a:headEnd type="none" w="sm" len="sm"/>
          <a:tailEnd type="none" w="sm" len="sm"/>
        </a:ln>
      </xdr:spPr>
      <xdr:txBody>
        <a:bodyPr spcFirstLastPara="1" wrap="square" lIns="45700" tIns="45700" rIns="45700" bIns="45700" anchor="t" anchorCtr="0">
          <a:noAutofit/>
        </a:bodyPr>
        <a:lstStyle/>
        <a:p>
          <a:pPr marL="0" marR="0" lvl="0" indent="0" algn="ctr" rtl="0">
            <a:lnSpc>
              <a:spcPct val="100000"/>
            </a:lnSpc>
            <a:spcBef>
              <a:spcPts val="0"/>
            </a:spcBef>
            <a:spcAft>
              <a:spcPts val="0"/>
            </a:spcAft>
            <a:buClr>
              <a:srgbClr val="000000"/>
            </a:buClr>
            <a:buSzPts val="900"/>
            <a:buFont typeface="Arial"/>
            <a:buNone/>
          </a:pPr>
          <a:r>
            <a:rPr lang="en-US" sz="1050" b="1" i="1" u="none" strike="noStrike" cap="none">
              <a:solidFill>
                <a:srgbClr val="7030A0"/>
              </a:solidFill>
              <a:latin typeface="Arial"/>
              <a:ea typeface="Arial"/>
              <a:cs typeface="Arial"/>
              <a:sym typeface="Arial"/>
            </a:rPr>
            <a:t>GLOSSARY</a:t>
          </a:r>
        </a:p>
        <a:p>
          <a:pPr marL="0" marR="0" lvl="0" indent="0" algn="ctr" rtl="0">
            <a:lnSpc>
              <a:spcPct val="100000"/>
            </a:lnSpc>
            <a:spcBef>
              <a:spcPts val="0"/>
            </a:spcBef>
            <a:spcAft>
              <a:spcPts val="0"/>
            </a:spcAft>
            <a:buClr>
              <a:srgbClr val="000000"/>
            </a:buClr>
            <a:buSzPts val="900"/>
            <a:buFont typeface="Arial"/>
            <a:buNone/>
          </a:pPr>
          <a:r>
            <a:rPr lang="en-US" sz="900" b="0" i="0" u="sng" strike="noStrike" cap="none">
              <a:solidFill>
                <a:srgbClr val="FF0000"/>
              </a:solidFill>
              <a:latin typeface="Arial"/>
              <a:ea typeface="Arial"/>
              <a:cs typeface="Arial"/>
              <a:sym typeface="Arial"/>
            </a:rPr>
            <a:t>Click Here!</a:t>
          </a:r>
          <a:endParaRPr sz="900" b="1" i="0" u="sng" strike="noStrike" cap="none">
            <a:solidFill>
              <a:srgbClr val="000000"/>
            </a:solidFill>
            <a:latin typeface="Arial"/>
            <a:ea typeface="Arial"/>
            <a:cs typeface="Arial"/>
            <a:sym typeface="Arial"/>
          </a:endParaRPr>
        </a:p>
        <a:p>
          <a:pPr marL="171450" marR="0" lvl="0" indent="-114300" algn="l" rtl="0">
            <a:lnSpc>
              <a:spcPct val="100000"/>
            </a:lnSpc>
            <a:spcBef>
              <a:spcPts val="0"/>
            </a:spcBef>
            <a:spcAft>
              <a:spcPts val="0"/>
            </a:spcAft>
            <a:buSzPts val="900"/>
            <a:buFont typeface="Arial"/>
            <a:buNone/>
          </a:pPr>
          <a:endParaRPr sz="900" b="0" i="0" u="none" strike="noStrike" cap="none">
            <a:solidFill>
              <a:srgbClr val="000000"/>
            </a:solidFill>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821A1A"/>
      </a:accent1>
      <a:accent2>
        <a:srgbClr val="D62E1C"/>
      </a:accent2>
      <a:accent3>
        <a:srgbClr val="FFCF48"/>
      </a:accent3>
      <a:accent4>
        <a:srgbClr val="E36A00"/>
      </a:accent4>
      <a:accent5>
        <a:srgbClr val="ABA591"/>
      </a:accent5>
      <a:accent6>
        <a:srgbClr val="877E62"/>
      </a:accent6>
      <a:hlink>
        <a:srgbClr val="821A1A"/>
      </a:hlink>
      <a:folHlink>
        <a:srgbClr val="821A1A"/>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000"/>
  <sheetViews>
    <sheetView showGridLines="0" tabSelected="1" zoomScaleNormal="100" workbookViewId="0">
      <selection activeCell="B25" sqref="B25"/>
    </sheetView>
  </sheetViews>
  <sheetFormatPr defaultColWidth="14.42578125" defaultRowHeight="15" customHeight="1"/>
  <cols>
    <col min="1" max="1" width="2" customWidth="1"/>
    <col min="2" max="2" width="106.7109375" customWidth="1"/>
    <col min="3" max="5" width="9" customWidth="1"/>
    <col min="6" max="6" width="2.5703125" customWidth="1"/>
    <col min="7" max="7" width="9" customWidth="1"/>
    <col min="8" max="8" width="39.28515625" bestFit="1" customWidth="1"/>
    <col min="9" max="26" width="9" customWidth="1"/>
  </cols>
  <sheetData>
    <row r="1" spans="2:8" ht="12" customHeight="1">
      <c r="F1" s="1"/>
    </row>
    <row r="2" spans="2:8" ht="12" customHeight="1">
      <c r="F2" s="1"/>
    </row>
    <row r="3" spans="2:8" ht="35.25">
      <c r="B3" s="2" t="s">
        <v>0</v>
      </c>
      <c r="F3" s="1"/>
      <c r="H3" s="283"/>
    </row>
    <row r="4" spans="2:8" ht="15" customHeight="1">
      <c r="B4" s="3"/>
      <c r="F4" s="1"/>
    </row>
    <row r="5" spans="2:8" ht="12" customHeight="1">
      <c r="F5" s="1"/>
    </row>
    <row r="6" spans="2:8" ht="12" customHeight="1">
      <c r="F6" s="1"/>
    </row>
    <row r="7" spans="2:8" ht="12" customHeight="1">
      <c r="F7" s="1"/>
    </row>
    <row r="8" spans="2:8" ht="12" customHeight="1">
      <c r="F8" s="1"/>
    </row>
    <row r="9" spans="2:8" ht="12" customHeight="1">
      <c r="F9" s="1"/>
    </row>
    <row r="10" spans="2:8" ht="12" customHeight="1">
      <c r="B10" s="4"/>
      <c r="F10" s="1"/>
    </row>
    <row r="11" spans="2:8" ht="12" customHeight="1">
      <c r="F11" s="1"/>
    </row>
    <row r="12" spans="2:8" ht="12" customHeight="1">
      <c r="F12" s="1"/>
    </row>
    <row r="13" spans="2:8" ht="12" customHeight="1">
      <c r="F13" s="1"/>
    </row>
    <row r="14" spans="2:8" ht="12" customHeight="1">
      <c r="F14" s="1"/>
    </row>
    <row r="15" spans="2:8" ht="12" customHeight="1">
      <c r="F15" s="1"/>
    </row>
    <row r="16" spans="2:8" ht="12" customHeight="1">
      <c r="F16" s="1"/>
    </row>
    <row r="17" spans="6:6" ht="12" customHeight="1">
      <c r="F17" s="1"/>
    </row>
    <row r="18" spans="6:6" ht="12" customHeight="1">
      <c r="F18" s="1"/>
    </row>
    <row r="19" spans="6:6" ht="12" customHeight="1">
      <c r="F19" s="1"/>
    </row>
    <row r="20" spans="6:6" ht="12" customHeight="1">
      <c r="F20" s="1"/>
    </row>
    <row r="21" spans="6:6" ht="12" customHeight="1">
      <c r="F21" s="1"/>
    </row>
    <row r="22" spans="6:6" ht="12" customHeight="1">
      <c r="F22" s="1"/>
    </row>
    <row r="23" spans="6:6" ht="12" customHeight="1">
      <c r="F23" s="1"/>
    </row>
    <row r="24" spans="6:6" ht="12" customHeight="1">
      <c r="F24" s="1"/>
    </row>
    <row r="25" spans="6:6" ht="12" customHeight="1">
      <c r="F25" s="1"/>
    </row>
    <row r="26" spans="6:6" ht="12" customHeight="1">
      <c r="F26" s="1"/>
    </row>
    <row r="27" spans="6:6" ht="12" customHeight="1">
      <c r="F27" s="1"/>
    </row>
    <row r="28" spans="6:6" ht="12" customHeight="1">
      <c r="F28" s="1"/>
    </row>
    <row r="29" spans="6:6" ht="12" customHeight="1">
      <c r="F29" s="1"/>
    </row>
    <row r="30" spans="6:6" ht="12" customHeight="1">
      <c r="F30" s="1"/>
    </row>
    <row r="31" spans="6:6" ht="12" customHeight="1">
      <c r="F31" s="1"/>
    </row>
    <row r="32" spans="6:6" ht="12" customHeight="1">
      <c r="F32" s="1"/>
    </row>
    <row r="33" spans="1:7" ht="12" customHeight="1">
      <c r="F33" s="1"/>
    </row>
    <row r="34" spans="1:7" ht="12" customHeight="1">
      <c r="F34" s="1"/>
    </row>
    <row r="35" spans="1:7" ht="12" customHeight="1">
      <c r="F35" s="1"/>
    </row>
    <row r="36" spans="1:7" ht="12" customHeight="1">
      <c r="F36" s="1"/>
    </row>
    <row r="37" spans="1:7" ht="12" customHeight="1">
      <c r="F37" s="1"/>
      <c r="G37" s="5"/>
    </row>
    <row r="38" spans="1:7" ht="12" customHeight="1">
      <c r="F38" s="1"/>
    </row>
    <row r="39" spans="1:7" ht="12" customHeight="1">
      <c r="A39" s="1"/>
      <c r="B39" s="1"/>
      <c r="C39" s="1"/>
      <c r="D39" s="1"/>
      <c r="E39" s="1"/>
      <c r="F39" s="1"/>
    </row>
    <row r="40" spans="1:7" ht="12" customHeight="1"/>
    <row r="41" spans="1:7" ht="12" customHeight="1"/>
    <row r="42" spans="1:7" ht="12" customHeight="1"/>
    <row r="43" spans="1:7" ht="12" customHeight="1"/>
    <row r="44" spans="1:7" ht="12" customHeight="1"/>
    <row r="45" spans="1:7" ht="12" customHeight="1"/>
    <row r="46" spans="1:7" ht="12" customHeight="1"/>
    <row r="47" spans="1:7" ht="12" customHeight="1"/>
    <row r="48" spans="1:7"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6" right="0.6" top="1" bottom="0"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C7F5"/>
    <pageSetUpPr fitToPage="1"/>
  </sheetPr>
  <dimension ref="A1:AO990"/>
  <sheetViews>
    <sheetView showGridLines="0" zoomScale="110" zoomScaleNormal="110" workbookViewId="0">
      <selection activeCell="Y46" sqref="Y46"/>
    </sheetView>
  </sheetViews>
  <sheetFormatPr defaultColWidth="14.42578125" defaultRowHeight="15" customHeight="1" outlineLevelRow="1"/>
  <cols>
    <col min="1" max="1" width="2" customWidth="1"/>
    <col min="2" max="2" width="5" customWidth="1"/>
    <col min="3" max="3" width="8.42578125" customWidth="1"/>
    <col min="4" max="4" width="15.5703125" customWidth="1"/>
    <col min="5" max="5" width="10.5703125" customWidth="1"/>
    <col min="6" max="6" width="12.5703125" customWidth="1"/>
    <col min="7" max="7" width="0.7109375" customWidth="1"/>
    <col min="8" max="19" width="9.7109375" customWidth="1"/>
    <col min="20" max="20" width="0.7109375" customWidth="1"/>
    <col min="21" max="21" width="9.7109375" customWidth="1"/>
    <col min="22" max="22" width="4.7109375" customWidth="1"/>
    <col min="23" max="23" width="2.5703125" customWidth="1"/>
    <col min="24" max="41" width="9" customWidth="1"/>
  </cols>
  <sheetData>
    <row r="1" spans="1:41" s="294" customFormat="1" ht="3" customHeight="1">
      <c r="W1" s="300"/>
    </row>
    <row r="2" spans="1:41" ht="22.15" customHeight="1">
      <c r="A2" s="7"/>
      <c r="B2" s="426" t="s">
        <v>157</v>
      </c>
      <c r="C2" s="426"/>
      <c r="D2" s="426"/>
      <c r="E2" s="426"/>
      <c r="F2" s="426"/>
      <c r="G2" s="426"/>
      <c r="H2" s="426"/>
      <c r="I2" s="426"/>
      <c r="J2" s="426"/>
      <c r="K2" s="426"/>
      <c r="L2" s="426"/>
      <c r="M2" s="426"/>
      <c r="N2" s="426"/>
      <c r="O2" s="426"/>
      <c r="P2" s="426"/>
      <c r="Q2" s="426"/>
      <c r="R2" s="426"/>
      <c r="S2" s="426"/>
      <c r="T2" s="426"/>
      <c r="U2" s="426"/>
      <c r="V2" s="426"/>
      <c r="W2" s="299"/>
      <c r="X2" s="7"/>
      <c r="Y2" s="7"/>
      <c r="Z2" s="7"/>
      <c r="AA2" s="7"/>
      <c r="AB2" s="7"/>
      <c r="AC2" s="7"/>
      <c r="AD2" s="7"/>
      <c r="AE2" s="7"/>
      <c r="AF2" s="7"/>
      <c r="AG2" s="7"/>
      <c r="AH2" s="7"/>
      <c r="AI2" s="7"/>
      <c r="AJ2" s="7"/>
      <c r="AK2" s="7"/>
      <c r="AL2" s="7"/>
      <c r="AM2" s="7"/>
      <c r="AN2" s="7"/>
      <c r="AO2" s="7"/>
    </row>
    <row r="3" spans="1:41" ht="11.25" customHeight="1">
      <c r="A3" s="7"/>
      <c r="B3" s="7"/>
      <c r="C3" s="7"/>
      <c r="D3" s="7"/>
      <c r="E3" s="7"/>
      <c r="F3" s="7"/>
      <c r="G3" s="7"/>
      <c r="H3" s="7"/>
      <c r="I3" s="7"/>
      <c r="J3" s="7"/>
      <c r="K3" s="7"/>
      <c r="L3" s="7"/>
      <c r="M3" s="7"/>
      <c r="N3" s="7"/>
      <c r="O3" s="7"/>
      <c r="P3" s="7"/>
      <c r="Q3" s="7"/>
      <c r="R3" s="7"/>
      <c r="S3" s="7"/>
      <c r="T3" s="7"/>
      <c r="U3" s="7"/>
      <c r="V3" s="7"/>
      <c r="W3" s="299"/>
      <c r="X3" s="7"/>
      <c r="Y3" s="7"/>
      <c r="Z3" s="7"/>
      <c r="AA3" s="7"/>
      <c r="AB3" s="7"/>
      <c r="AC3" s="7"/>
      <c r="AD3" s="7"/>
      <c r="AE3" s="7"/>
      <c r="AF3" s="7"/>
      <c r="AG3" s="7"/>
      <c r="AH3" s="7"/>
      <c r="AI3" s="7"/>
      <c r="AJ3" s="7"/>
      <c r="AK3" s="7"/>
      <c r="AL3" s="7"/>
      <c r="AM3" s="7"/>
      <c r="AN3" s="7"/>
      <c r="AO3" s="7"/>
    </row>
    <row r="4" spans="1:41" ht="11.25" customHeight="1">
      <c r="A4" s="7"/>
      <c r="B4" s="7"/>
      <c r="C4" s="7"/>
      <c r="D4" s="7"/>
      <c r="E4" s="7"/>
      <c r="F4" s="7"/>
      <c r="G4" s="7"/>
      <c r="H4" s="7"/>
      <c r="I4" s="7"/>
      <c r="J4" s="7"/>
      <c r="K4" s="7"/>
      <c r="L4" s="7"/>
      <c r="M4" s="7"/>
      <c r="N4" s="7"/>
      <c r="O4" s="7"/>
      <c r="P4" s="7"/>
      <c r="Q4" s="7"/>
      <c r="R4" s="7"/>
      <c r="S4" s="7"/>
      <c r="T4" s="7"/>
      <c r="U4" s="7"/>
      <c r="V4" s="7"/>
      <c r="W4" s="299"/>
      <c r="X4" s="7"/>
      <c r="Y4" s="7"/>
      <c r="Z4" s="7"/>
      <c r="AA4" s="7"/>
      <c r="AB4" s="7"/>
      <c r="AC4" s="7"/>
      <c r="AD4" s="7"/>
      <c r="AE4" s="7"/>
      <c r="AF4" s="7"/>
      <c r="AG4" s="7"/>
      <c r="AH4" s="7"/>
      <c r="AI4" s="7"/>
      <c r="AJ4" s="7"/>
      <c r="AK4" s="7"/>
      <c r="AL4" s="7"/>
      <c r="AM4" s="7"/>
      <c r="AN4" s="7"/>
      <c r="AO4" s="7"/>
    </row>
    <row r="5" spans="1:41" ht="11.25" customHeight="1">
      <c r="A5" s="7"/>
      <c r="B5" s="7"/>
      <c r="C5" s="7"/>
      <c r="D5" s="7"/>
      <c r="E5" s="7"/>
      <c r="F5" s="7"/>
      <c r="G5" s="7"/>
      <c r="H5" s="7"/>
      <c r="I5" s="7"/>
      <c r="J5" s="7"/>
      <c r="K5" s="7"/>
      <c r="L5" s="7"/>
      <c r="M5" s="7"/>
      <c r="N5" s="7"/>
      <c r="O5" s="7"/>
      <c r="P5" s="7"/>
      <c r="Q5" s="7"/>
      <c r="R5" s="7"/>
      <c r="S5" s="7"/>
      <c r="T5" s="7"/>
      <c r="U5" s="7"/>
      <c r="V5" s="7"/>
      <c r="W5" s="299"/>
      <c r="X5" s="7"/>
      <c r="Y5" s="7"/>
      <c r="Z5" s="7"/>
      <c r="AA5" s="7"/>
      <c r="AB5" s="7"/>
      <c r="AC5" s="7"/>
      <c r="AD5" s="7"/>
      <c r="AE5" s="7"/>
      <c r="AF5" s="7"/>
      <c r="AG5" s="7"/>
      <c r="AH5" s="7"/>
      <c r="AI5" s="7"/>
      <c r="AJ5" s="7"/>
      <c r="AK5" s="7"/>
      <c r="AL5" s="7"/>
      <c r="AM5" s="7"/>
      <c r="AN5" s="7"/>
      <c r="AO5" s="7"/>
    </row>
    <row r="6" spans="1:41" ht="11.25" customHeight="1">
      <c r="A6" s="7"/>
      <c r="B6" s="7"/>
      <c r="C6" s="7"/>
      <c r="D6" s="7"/>
      <c r="E6" s="7"/>
      <c r="F6" s="7"/>
      <c r="G6" s="7"/>
      <c r="H6" s="7"/>
      <c r="I6" s="7"/>
      <c r="J6" s="7"/>
      <c r="K6" s="7"/>
      <c r="L6" s="7"/>
      <c r="M6" s="7"/>
      <c r="N6" s="7"/>
      <c r="O6" s="7"/>
      <c r="P6" s="7"/>
      <c r="Q6" s="7"/>
      <c r="R6" s="7"/>
      <c r="S6" s="7"/>
      <c r="T6" s="7"/>
      <c r="U6" s="7"/>
      <c r="V6" s="7"/>
      <c r="W6" s="299"/>
      <c r="X6" s="7"/>
      <c r="Y6" s="7"/>
      <c r="Z6" s="7"/>
      <c r="AA6" s="7"/>
      <c r="AB6" s="7"/>
      <c r="AC6" s="7"/>
      <c r="AD6" s="7"/>
      <c r="AE6" s="7"/>
      <c r="AF6" s="7"/>
      <c r="AG6" s="7"/>
      <c r="AH6" s="7"/>
      <c r="AI6" s="7"/>
      <c r="AJ6" s="7"/>
      <c r="AK6" s="7"/>
      <c r="AL6" s="7"/>
      <c r="AM6" s="7"/>
      <c r="AN6" s="7"/>
      <c r="AO6" s="7"/>
    </row>
    <row r="7" spans="1:41" ht="11.25" customHeight="1">
      <c r="A7" s="7"/>
      <c r="B7" s="7"/>
      <c r="C7" s="7"/>
      <c r="D7" s="7"/>
      <c r="E7" s="7"/>
      <c r="F7" s="7"/>
      <c r="G7" s="7"/>
      <c r="H7" s="7"/>
      <c r="I7" s="7"/>
      <c r="J7" s="7"/>
      <c r="K7" s="7"/>
      <c r="L7" s="7"/>
      <c r="M7" s="7"/>
      <c r="N7" s="7"/>
      <c r="O7" s="7"/>
      <c r="P7" s="7"/>
      <c r="Q7" s="7"/>
      <c r="R7" s="7"/>
      <c r="S7" s="7"/>
      <c r="T7" s="7"/>
      <c r="U7" s="7"/>
      <c r="V7" s="7"/>
      <c r="W7" s="299"/>
      <c r="X7" s="7"/>
      <c r="Y7" s="7"/>
      <c r="Z7" s="7"/>
      <c r="AA7" s="7"/>
      <c r="AB7" s="7"/>
      <c r="AC7" s="7"/>
      <c r="AD7" s="7"/>
      <c r="AE7" s="7"/>
      <c r="AF7" s="7"/>
      <c r="AG7" s="7"/>
      <c r="AH7" s="7"/>
      <c r="AI7" s="7"/>
      <c r="AJ7" s="7"/>
      <c r="AK7" s="7"/>
      <c r="AL7" s="7"/>
      <c r="AM7" s="7"/>
      <c r="AN7" s="7"/>
      <c r="AO7" s="7"/>
    </row>
    <row r="8" spans="1:41" ht="11.25" customHeight="1">
      <c r="A8" s="7"/>
      <c r="B8" s="7"/>
      <c r="C8" s="7"/>
      <c r="D8" s="7"/>
      <c r="E8" s="7"/>
      <c r="F8" s="7"/>
      <c r="G8" s="7"/>
      <c r="H8" s="7"/>
      <c r="I8" s="7"/>
      <c r="J8" s="7"/>
      <c r="K8" s="7"/>
      <c r="L8" s="7"/>
      <c r="M8" s="7"/>
      <c r="N8" s="7"/>
      <c r="O8" s="7"/>
      <c r="P8" s="7"/>
      <c r="Q8" s="7"/>
      <c r="R8" s="7"/>
      <c r="S8" s="7"/>
      <c r="T8" s="7"/>
      <c r="U8" s="7"/>
      <c r="V8" s="7"/>
      <c r="W8" s="299"/>
      <c r="X8" s="7"/>
      <c r="Y8" s="7"/>
      <c r="Z8" s="7"/>
      <c r="AA8" s="7"/>
      <c r="AB8" s="7"/>
      <c r="AC8" s="7"/>
      <c r="AD8" s="7"/>
      <c r="AE8" s="7"/>
      <c r="AF8" s="7"/>
      <c r="AG8" s="7"/>
      <c r="AH8" s="7"/>
      <c r="AI8" s="7"/>
      <c r="AJ8" s="7"/>
      <c r="AK8" s="7"/>
      <c r="AL8" s="7"/>
      <c r="AM8" s="7"/>
      <c r="AN8" s="7"/>
      <c r="AO8" s="7"/>
    </row>
    <row r="9" spans="1:41" ht="11.25" customHeight="1">
      <c r="A9" s="7"/>
      <c r="B9" s="7"/>
      <c r="C9" s="7"/>
      <c r="D9" s="7"/>
      <c r="E9" s="7"/>
      <c r="F9" s="7"/>
      <c r="G9" s="7"/>
      <c r="H9" s="7"/>
      <c r="I9" s="7"/>
      <c r="J9" s="7"/>
      <c r="K9" s="7"/>
      <c r="L9" s="7"/>
      <c r="M9" s="7"/>
      <c r="N9" s="7"/>
      <c r="O9" s="7"/>
      <c r="P9" s="7"/>
      <c r="Q9" s="7"/>
      <c r="R9" s="7"/>
      <c r="S9" s="7"/>
      <c r="T9" s="7"/>
      <c r="U9" s="7"/>
      <c r="V9" s="7"/>
      <c r="W9" s="299"/>
      <c r="X9" s="7"/>
      <c r="Y9" s="7"/>
      <c r="Z9" s="7"/>
      <c r="AA9" s="7"/>
      <c r="AB9" s="7"/>
      <c r="AC9" s="7"/>
      <c r="AD9" s="7"/>
      <c r="AE9" s="7"/>
      <c r="AF9" s="7"/>
      <c r="AG9" s="7"/>
      <c r="AH9" s="7"/>
      <c r="AI9" s="7"/>
      <c r="AJ9" s="7"/>
      <c r="AK9" s="7"/>
      <c r="AL9" s="7"/>
      <c r="AM9" s="7"/>
      <c r="AN9" s="7"/>
      <c r="AO9" s="7"/>
    </row>
    <row r="10" spans="1:41" ht="11.25" customHeight="1">
      <c r="A10" s="7"/>
      <c r="B10" s="7"/>
      <c r="C10" s="7"/>
      <c r="D10" s="7"/>
      <c r="E10" s="7"/>
      <c r="F10" s="7"/>
      <c r="G10" s="7"/>
      <c r="H10" s="7"/>
      <c r="I10" s="7"/>
      <c r="J10" s="7"/>
      <c r="K10" s="7"/>
      <c r="L10" s="7"/>
      <c r="M10" s="7"/>
      <c r="N10" s="7"/>
      <c r="O10" s="7"/>
      <c r="P10" s="7"/>
      <c r="Q10" s="7"/>
      <c r="R10" s="7"/>
      <c r="S10" s="7"/>
      <c r="T10" s="7"/>
      <c r="U10" s="7"/>
      <c r="V10" s="7"/>
      <c r="W10" s="299"/>
      <c r="X10" s="7"/>
      <c r="Y10" s="7"/>
      <c r="Z10" s="7"/>
      <c r="AA10" s="7"/>
      <c r="AB10" s="7"/>
      <c r="AC10" s="7"/>
      <c r="AD10" s="7"/>
      <c r="AE10" s="7"/>
      <c r="AF10" s="7"/>
      <c r="AG10" s="7"/>
      <c r="AH10" s="7"/>
      <c r="AI10" s="7"/>
      <c r="AJ10" s="7"/>
      <c r="AK10" s="7"/>
      <c r="AL10" s="7"/>
      <c r="AM10" s="7"/>
      <c r="AN10" s="7"/>
      <c r="AO10" s="7"/>
    </row>
    <row r="11" spans="1:41" s="325" customFormat="1" ht="11.25" customHeight="1">
      <c r="A11" s="7"/>
      <c r="B11" s="7"/>
      <c r="C11" s="7"/>
      <c r="D11" s="7"/>
      <c r="E11" s="7"/>
      <c r="F11" s="7"/>
      <c r="G11" s="7"/>
      <c r="H11" s="7"/>
      <c r="I11" s="7"/>
      <c r="J11" s="7"/>
      <c r="K11" s="7"/>
      <c r="L11" s="7"/>
      <c r="M11" s="7"/>
      <c r="N11" s="7"/>
      <c r="O11" s="7"/>
      <c r="P11" s="7"/>
      <c r="Q11" s="7"/>
      <c r="R11" s="7"/>
      <c r="S11" s="7"/>
      <c r="T11" s="7"/>
      <c r="U11" s="7"/>
      <c r="V11" s="7"/>
      <c r="W11" s="299"/>
      <c r="X11" s="7"/>
      <c r="Y11" s="7"/>
      <c r="Z11" s="7"/>
      <c r="AA11" s="7"/>
      <c r="AB11" s="7"/>
      <c r="AC11" s="7"/>
      <c r="AD11" s="7"/>
      <c r="AE11" s="7"/>
      <c r="AF11" s="7"/>
      <c r="AG11" s="7"/>
      <c r="AH11" s="7"/>
      <c r="AI11" s="7"/>
      <c r="AJ11" s="7"/>
      <c r="AK11" s="7"/>
      <c r="AL11" s="7"/>
      <c r="AM11" s="7"/>
      <c r="AN11" s="7"/>
      <c r="AO11" s="7"/>
    </row>
    <row r="12" spans="1:41" s="325" customFormat="1" ht="11.25" customHeight="1">
      <c r="A12" s="7"/>
      <c r="B12" s="7"/>
      <c r="C12" s="7"/>
      <c r="D12" s="7"/>
      <c r="E12" s="7"/>
      <c r="F12" s="7"/>
      <c r="G12" s="7"/>
      <c r="H12" s="7"/>
      <c r="I12" s="7"/>
      <c r="J12" s="7"/>
      <c r="K12" s="7"/>
      <c r="L12" s="7"/>
      <c r="M12" s="7"/>
      <c r="N12" s="7"/>
      <c r="O12" s="7"/>
      <c r="P12" s="7"/>
      <c r="Q12" s="7"/>
      <c r="R12" s="7"/>
      <c r="S12" s="7"/>
      <c r="T12" s="7"/>
      <c r="U12" s="7"/>
      <c r="V12" s="7"/>
      <c r="W12" s="299"/>
      <c r="X12" s="7"/>
      <c r="Y12" s="7"/>
      <c r="Z12" s="7"/>
      <c r="AA12" s="7"/>
      <c r="AB12" s="7"/>
      <c r="AC12" s="7"/>
      <c r="AD12" s="7"/>
      <c r="AE12" s="7"/>
      <c r="AF12" s="7"/>
      <c r="AG12" s="7"/>
      <c r="AH12" s="7"/>
      <c r="AI12" s="7"/>
      <c r="AJ12" s="7"/>
      <c r="AK12" s="7"/>
      <c r="AL12" s="7"/>
      <c r="AM12" s="7"/>
      <c r="AN12" s="7"/>
      <c r="AO12" s="7"/>
    </row>
    <row r="13" spans="1:41" ht="11.25" customHeight="1" thickBot="1">
      <c r="A13" s="7"/>
      <c r="B13" s="7"/>
      <c r="C13" s="7"/>
      <c r="D13" s="7"/>
      <c r="E13" s="7"/>
      <c r="F13" s="7"/>
      <c r="G13" s="7"/>
      <c r="H13" s="7"/>
      <c r="I13" s="7"/>
      <c r="J13" s="7"/>
      <c r="K13" s="7"/>
      <c r="L13" s="7"/>
      <c r="M13" s="7"/>
      <c r="N13" s="7"/>
      <c r="O13" s="7"/>
      <c r="P13" s="7"/>
      <c r="Q13" s="7"/>
      <c r="R13" s="7"/>
      <c r="S13" s="7"/>
      <c r="T13" s="7"/>
      <c r="U13" s="7"/>
      <c r="V13" s="7"/>
      <c r="W13" s="299"/>
      <c r="X13" s="7"/>
      <c r="Y13" s="7"/>
      <c r="Z13" s="7"/>
      <c r="AA13" s="7"/>
      <c r="AB13" s="7"/>
      <c r="AC13" s="7"/>
      <c r="AD13" s="7"/>
      <c r="AE13" s="7"/>
      <c r="AF13" s="7"/>
      <c r="AG13" s="7"/>
      <c r="AH13" s="7"/>
      <c r="AI13" s="7"/>
      <c r="AJ13" s="7"/>
      <c r="AK13" s="7"/>
      <c r="AL13" s="7"/>
      <c r="AM13" s="7"/>
      <c r="AN13" s="7"/>
      <c r="AO13" s="7"/>
    </row>
    <row r="14" spans="1:41" s="294" customFormat="1" ht="13.5" thickBot="1">
      <c r="A14" s="7"/>
      <c r="B14" s="32" t="s">
        <v>332</v>
      </c>
      <c r="C14" s="32"/>
      <c r="V14" s="7"/>
      <c r="W14" s="299"/>
      <c r="X14" s="7"/>
      <c r="Y14" s="7"/>
      <c r="Z14" s="7"/>
      <c r="AA14" s="7"/>
      <c r="AB14" s="7"/>
      <c r="AC14" s="7"/>
      <c r="AD14" s="7"/>
      <c r="AE14" s="7"/>
      <c r="AF14" s="7"/>
      <c r="AG14" s="7"/>
      <c r="AH14" s="7"/>
      <c r="AI14" s="7"/>
      <c r="AJ14" s="7"/>
      <c r="AK14" s="7"/>
      <c r="AL14" s="7"/>
      <c r="AM14" s="7"/>
      <c r="AN14" s="7"/>
      <c r="AO14" s="7"/>
    </row>
    <row r="15" spans="1:41" ht="12">
      <c r="A15" s="7"/>
      <c r="B15" s="7"/>
      <c r="C15" s="7"/>
      <c r="D15" s="7"/>
      <c r="E15" s="435" t="s">
        <v>94</v>
      </c>
      <c r="F15" s="435"/>
      <c r="G15" s="7"/>
      <c r="H15" s="433" t="s">
        <v>13</v>
      </c>
      <c r="I15" s="433"/>
      <c r="J15" s="433"/>
      <c r="K15" s="433"/>
      <c r="L15" s="433"/>
      <c r="M15" s="433"/>
      <c r="N15" s="433"/>
      <c r="O15" s="433"/>
      <c r="P15" s="433"/>
      <c r="Q15" s="433"/>
      <c r="R15" s="433"/>
      <c r="S15" s="433"/>
      <c r="T15" s="7"/>
      <c r="U15" s="7"/>
      <c r="V15" s="7"/>
      <c r="W15" s="299"/>
      <c r="X15" s="7"/>
      <c r="Y15" s="7"/>
      <c r="Z15" s="7"/>
      <c r="AA15" s="7"/>
      <c r="AB15" s="7"/>
      <c r="AC15" s="7"/>
      <c r="AD15" s="7"/>
      <c r="AE15" s="7"/>
      <c r="AF15" s="7"/>
      <c r="AG15" s="7"/>
      <c r="AH15" s="7"/>
      <c r="AI15" s="7"/>
      <c r="AJ15" s="7"/>
      <c r="AK15" s="7"/>
      <c r="AL15" s="7"/>
      <c r="AM15" s="7"/>
      <c r="AN15" s="7"/>
      <c r="AO15" s="7"/>
    </row>
    <row r="16" spans="1:41" ht="27" customHeight="1" thickBot="1">
      <c r="A16" s="7"/>
      <c r="B16" s="45" t="s">
        <v>93</v>
      </c>
      <c r="C16" s="35"/>
      <c r="D16" s="35"/>
      <c r="E16" s="92" t="s">
        <v>147</v>
      </c>
      <c r="F16" s="93" t="s">
        <v>158</v>
      </c>
      <c r="G16" s="7"/>
      <c r="H16" s="94" t="s">
        <v>147</v>
      </c>
      <c r="I16" s="94" t="s">
        <v>159</v>
      </c>
      <c r="J16" s="94" t="s">
        <v>160</v>
      </c>
      <c r="K16" s="94" t="s">
        <v>161</v>
      </c>
      <c r="L16" s="94" t="s">
        <v>162</v>
      </c>
      <c r="M16" s="94" t="s">
        <v>163</v>
      </c>
      <c r="N16" s="94" t="s">
        <v>164</v>
      </c>
      <c r="O16" s="94" t="s">
        <v>165</v>
      </c>
      <c r="P16" s="94" t="s">
        <v>166</v>
      </c>
      <c r="Q16" s="94" t="s">
        <v>167</v>
      </c>
      <c r="R16" s="94" t="s">
        <v>168</v>
      </c>
      <c r="S16" s="94" t="s">
        <v>169</v>
      </c>
      <c r="T16" s="11"/>
      <c r="U16" s="95" t="s">
        <v>170</v>
      </c>
      <c r="V16" s="7"/>
      <c r="W16" s="299"/>
      <c r="X16" s="7"/>
      <c r="Y16" s="7"/>
      <c r="Z16" s="7"/>
      <c r="AA16" s="7"/>
      <c r="AB16" s="7"/>
      <c r="AC16" s="7"/>
      <c r="AD16" s="7"/>
      <c r="AE16" s="7"/>
      <c r="AF16" s="7"/>
      <c r="AG16" s="7"/>
      <c r="AH16" s="7"/>
      <c r="AI16" s="7"/>
      <c r="AJ16" s="7"/>
      <c r="AK16" s="7"/>
      <c r="AL16" s="7"/>
      <c r="AM16" s="7"/>
      <c r="AN16" s="7"/>
      <c r="AO16" s="7"/>
    </row>
    <row r="17" spans="1:41" ht="12">
      <c r="A17" s="7"/>
      <c r="B17" s="36" t="s">
        <v>102</v>
      </c>
      <c r="C17" s="96"/>
      <c r="D17" s="96"/>
      <c r="E17" s="394">
        <f>'8. Budget Diagnostic'!F22</f>
        <v>5400</v>
      </c>
      <c r="F17" s="98">
        <f t="shared" ref="F17:F51" si="0">E17/$E$21</f>
        <v>1</v>
      </c>
      <c r="G17" s="7"/>
      <c r="H17" s="37">
        <f t="shared" ref="H17:H20" si="1">E17</f>
        <v>5400</v>
      </c>
      <c r="I17" s="37">
        <f t="shared" ref="I17:S17" si="2">H17</f>
        <v>5400</v>
      </c>
      <c r="J17" s="37">
        <f t="shared" si="2"/>
        <v>5400</v>
      </c>
      <c r="K17" s="37">
        <f t="shared" si="2"/>
        <v>5400</v>
      </c>
      <c r="L17" s="37">
        <f t="shared" si="2"/>
        <v>5400</v>
      </c>
      <c r="M17" s="37">
        <f t="shared" si="2"/>
        <v>5400</v>
      </c>
      <c r="N17" s="37">
        <f t="shared" si="2"/>
        <v>5400</v>
      </c>
      <c r="O17" s="37">
        <f t="shared" si="2"/>
        <v>5400</v>
      </c>
      <c r="P17" s="37">
        <f t="shared" si="2"/>
        <v>5400</v>
      </c>
      <c r="Q17" s="37">
        <f t="shared" si="2"/>
        <v>5400</v>
      </c>
      <c r="R17" s="37">
        <f t="shared" si="2"/>
        <v>5400</v>
      </c>
      <c r="S17" s="37">
        <f t="shared" si="2"/>
        <v>5400</v>
      </c>
      <c r="T17" s="99"/>
      <c r="U17" s="100">
        <f t="shared" ref="U17:U20" si="3">SUM(H17:S17)</f>
        <v>64800</v>
      </c>
      <c r="V17" s="7"/>
      <c r="W17" s="299"/>
      <c r="X17" s="7"/>
      <c r="Y17" s="7"/>
      <c r="Z17" s="7"/>
      <c r="AA17" s="7"/>
      <c r="AB17" s="7"/>
      <c r="AC17" s="7"/>
      <c r="AD17" s="7"/>
      <c r="AE17" s="7"/>
      <c r="AF17" s="7"/>
      <c r="AG17" s="7"/>
      <c r="AH17" s="7"/>
      <c r="AI17" s="7"/>
      <c r="AJ17" s="7"/>
      <c r="AK17" s="7"/>
      <c r="AL17" s="7"/>
      <c r="AM17" s="7"/>
      <c r="AN17" s="7"/>
      <c r="AO17" s="7"/>
    </row>
    <row r="18" spans="1:41" ht="12">
      <c r="A18" s="7"/>
      <c r="B18" s="36" t="s">
        <v>90</v>
      </c>
      <c r="C18" s="96"/>
      <c r="D18" s="96"/>
      <c r="E18" s="394">
        <f>'8. Budget Diagnostic'!F23</f>
        <v>0</v>
      </c>
      <c r="F18" s="98">
        <f t="shared" si="0"/>
        <v>0</v>
      </c>
      <c r="G18" s="7"/>
      <c r="H18" s="37">
        <f t="shared" si="1"/>
        <v>0</v>
      </c>
      <c r="I18" s="37">
        <f t="shared" ref="I18:S18" si="4">H18</f>
        <v>0</v>
      </c>
      <c r="J18" s="37">
        <f t="shared" si="4"/>
        <v>0</v>
      </c>
      <c r="K18" s="37">
        <f t="shared" si="4"/>
        <v>0</v>
      </c>
      <c r="L18" s="37">
        <f t="shared" si="4"/>
        <v>0</v>
      </c>
      <c r="M18" s="37">
        <f t="shared" si="4"/>
        <v>0</v>
      </c>
      <c r="N18" s="37">
        <f t="shared" si="4"/>
        <v>0</v>
      </c>
      <c r="O18" s="37">
        <f t="shared" si="4"/>
        <v>0</v>
      </c>
      <c r="P18" s="37">
        <f t="shared" si="4"/>
        <v>0</v>
      </c>
      <c r="Q18" s="37">
        <f t="shared" si="4"/>
        <v>0</v>
      </c>
      <c r="R18" s="37">
        <f t="shared" si="4"/>
        <v>0</v>
      </c>
      <c r="S18" s="37">
        <f t="shared" si="4"/>
        <v>0</v>
      </c>
      <c r="T18" s="99"/>
      <c r="U18" s="100">
        <f t="shared" si="3"/>
        <v>0</v>
      </c>
      <c r="V18" s="7"/>
      <c r="W18" s="299"/>
      <c r="X18" s="7"/>
      <c r="Y18" s="7"/>
      <c r="Z18" s="7"/>
      <c r="AA18" s="7"/>
      <c r="AB18" s="7"/>
      <c r="AC18" s="7"/>
      <c r="AD18" s="7"/>
      <c r="AE18" s="7"/>
      <c r="AF18" s="7"/>
      <c r="AG18" s="7"/>
      <c r="AH18" s="7"/>
      <c r="AI18" s="7"/>
      <c r="AJ18" s="7"/>
      <c r="AK18" s="7"/>
      <c r="AL18" s="7"/>
      <c r="AM18" s="7"/>
      <c r="AN18" s="7"/>
      <c r="AO18" s="7"/>
    </row>
    <row r="19" spans="1:41" ht="12">
      <c r="A19" s="7"/>
      <c r="B19" s="36" t="s">
        <v>65</v>
      </c>
      <c r="C19" s="96"/>
      <c r="D19" s="96"/>
      <c r="E19" s="394">
        <f>'8. Budget Diagnostic'!F24</f>
        <v>0</v>
      </c>
      <c r="F19" s="98">
        <f t="shared" si="0"/>
        <v>0</v>
      </c>
      <c r="G19" s="7"/>
      <c r="H19" s="37">
        <f t="shared" si="1"/>
        <v>0</v>
      </c>
      <c r="I19" s="37">
        <f t="shared" ref="I19:S19" si="5">H19</f>
        <v>0</v>
      </c>
      <c r="J19" s="37">
        <f t="shared" si="5"/>
        <v>0</v>
      </c>
      <c r="K19" s="37">
        <f t="shared" si="5"/>
        <v>0</v>
      </c>
      <c r="L19" s="37">
        <f t="shared" si="5"/>
        <v>0</v>
      </c>
      <c r="M19" s="37">
        <f t="shared" si="5"/>
        <v>0</v>
      </c>
      <c r="N19" s="37">
        <f t="shared" si="5"/>
        <v>0</v>
      </c>
      <c r="O19" s="37">
        <f t="shared" si="5"/>
        <v>0</v>
      </c>
      <c r="P19" s="37">
        <f t="shared" si="5"/>
        <v>0</v>
      </c>
      <c r="Q19" s="37">
        <f t="shared" si="5"/>
        <v>0</v>
      </c>
      <c r="R19" s="37">
        <f t="shared" si="5"/>
        <v>0</v>
      </c>
      <c r="S19" s="37">
        <f t="shared" si="5"/>
        <v>0</v>
      </c>
      <c r="T19" s="99"/>
      <c r="U19" s="100">
        <f t="shared" si="3"/>
        <v>0</v>
      </c>
      <c r="V19" s="7"/>
      <c r="W19" s="299"/>
      <c r="X19" s="7"/>
      <c r="Y19" s="7"/>
      <c r="Z19" s="7"/>
      <c r="AA19" s="7"/>
      <c r="AB19" s="7"/>
      <c r="AC19" s="7"/>
      <c r="AD19" s="7"/>
      <c r="AE19" s="7"/>
      <c r="AF19" s="7"/>
      <c r="AG19" s="7"/>
      <c r="AH19" s="7"/>
      <c r="AI19" s="7"/>
      <c r="AJ19" s="7"/>
      <c r="AK19" s="7"/>
      <c r="AL19" s="7"/>
      <c r="AM19" s="7"/>
      <c r="AN19" s="7"/>
      <c r="AO19" s="7"/>
    </row>
    <row r="20" spans="1:41" ht="12">
      <c r="A20" s="7"/>
      <c r="B20" s="49" t="s">
        <v>103</v>
      </c>
      <c r="C20" s="101"/>
      <c r="D20" s="101"/>
      <c r="E20" s="392">
        <f>'8. Budget Diagnostic'!F25</f>
        <v>0</v>
      </c>
      <c r="F20" s="102">
        <f t="shared" si="0"/>
        <v>0</v>
      </c>
      <c r="G20" s="101"/>
      <c r="H20" s="50">
        <f t="shared" si="1"/>
        <v>0</v>
      </c>
      <c r="I20" s="50">
        <f t="shared" ref="I20:S20" si="6">H20</f>
        <v>0</v>
      </c>
      <c r="J20" s="50">
        <f t="shared" si="6"/>
        <v>0</v>
      </c>
      <c r="K20" s="50">
        <f t="shared" si="6"/>
        <v>0</v>
      </c>
      <c r="L20" s="50">
        <f t="shared" si="6"/>
        <v>0</v>
      </c>
      <c r="M20" s="50">
        <f t="shared" si="6"/>
        <v>0</v>
      </c>
      <c r="N20" s="50">
        <f t="shared" si="6"/>
        <v>0</v>
      </c>
      <c r="O20" s="50">
        <f t="shared" si="6"/>
        <v>0</v>
      </c>
      <c r="P20" s="50">
        <f t="shared" si="6"/>
        <v>0</v>
      </c>
      <c r="Q20" s="50">
        <f t="shared" si="6"/>
        <v>0</v>
      </c>
      <c r="R20" s="50">
        <f t="shared" si="6"/>
        <v>0</v>
      </c>
      <c r="S20" s="50">
        <f t="shared" si="6"/>
        <v>0</v>
      </c>
      <c r="T20" s="50"/>
      <c r="U20" s="103">
        <f t="shared" si="3"/>
        <v>0</v>
      </c>
      <c r="V20" s="12"/>
      <c r="W20" s="299"/>
      <c r="X20" s="7"/>
      <c r="Y20" s="7"/>
      <c r="Z20" s="7"/>
      <c r="AA20" s="7"/>
      <c r="AB20" s="7"/>
      <c r="AC20" s="7"/>
      <c r="AD20" s="7"/>
      <c r="AE20" s="7"/>
      <c r="AF20" s="7"/>
      <c r="AG20" s="7"/>
      <c r="AH20" s="7"/>
      <c r="AI20" s="7"/>
      <c r="AJ20" s="7"/>
      <c r="AK20" s="7"/>
      <c r="AL20" s="7"/>
      <c r="AM20" s="7"/>
      <c r="AN20" s="7"/>
      <c r="AO20" s="7"/>
    </row>
    <row r="21" spans="1:41" ht="12">
      <c r="A21" s="7"/>
      <c r="B21" s="12" t="s">
        <v>149</v>
      </c>
      <c r="C21" s="12"/>
      <c r="D21" s="12"/>
      <c r="E21" s="52">
        <f>SUBTOTAL(9,E17:E20)</f>
        <v>5400</v>
      </c>
      <c r="F21" s="104">
        <f t="shared" si="0"/>
        <v>1</v>
      </c>
      <c r="G21" s="7"/>
      <c r="H21" s="52">
        <f t="shared" ref="H21:S21" si="7">SUBTOTAL(9,H17:H20)</f>
        <v>5400</v>
      </c>
      <c r="I21" s="52">
        <f t="shared" si="7"/>
        <v>5400</v>
      </c>
      <c r="J21" s="52">
        <f t="shared" si="7"/>
        <v>5400</v>
      </c>
      <c r="K21" s="52">
        <f t="shared" si="7"/>
        <v>5400</v>
      </c>
      <c r="L21" s="52">
        <f t="shared" si="7"/>
        <v>5400</v>
      </c>
      <c r="M21" s="52">
        <f t="shared" si="7"/>
        <v>5400</v>
      </c>
      <c r="N21" s="52">
        <f t="shared" si="7"/>
        <v>5400</v>
      </c>
      <c r="O21" s="52">
        <f t="shared" si="7"/>
        <v>5400</v>
      </c>
      <c r="P21" s="52">
        <f t="shared" si="7"/>
        <v>5400</v>
      </c>
      <c r="Q21" s="52">
        <f t="shared" si="7"/>
        <v>5400</v>
      </c>
      <c r="R21" s="52">
        <f t="shared" si="7"/>
        <v>5400</v>
      </c>
      <c r="S21" s="52">
        <f t="shared" si="7"/>
        <v>5400</v>
      </c>
      <c r="T21" s="40"/>
      <c r="U21" s="105">
        <f>SUBTOTAL(9,U17:U20)</f>
        <v>64800</v>
      </c>
      <c r="V21" s="7"/>
      <c r="W21" s="299"/>
      <c r="X21" s="7"/>
      <c r="Y21" s="7"/>
      <c r="Z21" s="7"/>
      <c r="AA21" s="7"/>
      <c r="AB21" s="7"/>
      <c r="AC21" s="7"/>
      <c r="AD21" s="7"/>
      <c r="AE21" s="7"/>
      <c r="AF21" s="7"/>
      <c r="AG21" s="7"/>
      <c r="AH21" s="7"/>
      <c r="AI21" s="7"/>
      <c r="AJ21" s="7"/>
      <c r="AK21" s="7"/>
      <c r="AL21" s="7"/>
      <c r="AM21" s="7"/>
      <c r="AN21" s="7"/>
      <c r="AO21" s="7"/>
    </row>
    <row r="22" spans="1:41" ht="12">
      <c r="A22" s="7"/>
      <c r="B22" s="7"/>
      <c r="C22" s="7"/>
      <c r="D22" s="7"/>
      <c r="E22" s="40"/>
      <c r="F22" s="106"/>
      <c r="G22" s="7"/>
      <c r="H22" s="40"/>
      <c r="I22" s="40"/>
      <c r="J22" s="40"/>
      <c r="K22" s="40"/>
      <c r="L22" s="40"/>
      <c r="M22" s="40"/>
      <c r="N22" s="40"/>
      <c r="O22" s="40"/>
      <c r="P22" s="40"/>
      <c r="Q22" s="40"/>
      <c r="R22" s="40"/>
      <c r="S22" s="40"/>
      <c r="T22" s="40"/>
      <c r="U22" s="107"/>
      <c r="V22" s="7"/>
      <c r="W22" s="299"/>
      <c r="X22" s="7"/>
      <c r="Y22" s="7"/>
      <c r="Z22" s="7"/>
      <c r="AA22" s="7"/>
      <c r="AB22" s="7"/>
      <c r="AC22" s="7"/>
      <c r="AD22" s="7"/>
      <c r="AE22" s="7"/>
      <c r="AF22" s="7"/>
      <c r="AG22" s="7"/>
      <c r="AH22" s="7"/>
      <c r="AI22" s="7"/>
      <c r="AJ22" s="7"/>
      <c r="AK22" s="7"/>
      <c r="AL22" s="7"/>
      <c r="AM22" s="7"/>
      <c r="AN22" s="7"/>
      <c r="AO22" s="7"/>
    </row>
    <row r="23" spans="1:41" ht="12">
      <c r="A23" s="7"/>
      <c r="B23" s="12" t="s">
        <v>143</v>
      </c>
      <c r="C23" s="12"/>
      <c r="D23" s="12"/>
      <c r="E23" s="391">
        <f>'8. Budget Diagnostic'!F28</f>
        <v>200</v>
      </c>
      <c r="F23" s="104">
        <f t="shared" si="0"/>
        <v>3.7037037037037035E-2</v>
      </c>
      <c r="G23" s="12"/>
      <c r="H23" s="52">
        <f t="shared" ref="H23:H29" si="8">E23</f>
        <v>200</v>
      </c>
      <c r="I23" s="52">
        <f t="shared" ref="I23:S23" si="9">H23</f>
        <v>200</v>
      </c>
      <c r="J23" s="52">
        <f t="shared" si="9"/>
        <v>200</v>
      </c>
      <c r="K23" s="52">
        <f t="shared" si="9"/>
        <v>200</v>
      </c>
      <c r="L23" s="52">
        <f t="shared" si="9"/>
        <v>200</v>
      </c>
      <c r="M23" s="52">
        <f t="shared" si="9"/>
        <v>200</v>
      </c>
      <c r="N23" s="52">
        <f t="shared" si="9"/>
        <v>200</v>
      </c>
      <c r="O23" s="52">
        <f t="shared" si="9"/>
        <v>200</v>
      </c>
      <c r="P23" s="52">
        <f t="shared" si="9"/>
        <v>200</v>
      </c>
      <c r="Q23" s="52">
        <f t="shared" si="9"/>
        <v>200</v>
      </c>
      <c r="R23" s="52">
        <f t="shared" si="9"/>
        <v>200</v>
      </c>
      <c r="S23" s="52">
        <f t="shared" si="9"/>
        <v>200</v>
      </c>
      <c r="T23" s="52"/>
      <c r="U23" s="105">
        <f t="shared" ref="U23:U29" si="10">SUM(H23:S23)</f>
        <v>2400</v>
      </c>
      <c r="V23" s="7"/>
      <c r="W23" s="299"/>
      <c r="X23" s="7"/>
      <c r="Y23" s="7"/>
      <c r="Z23" s="7"/>
      <c r="AA23" s="7"/>
      <c r="AB23" s="7"/>
      <c r="AC23" s="7"/>
      <c r="AD23" s="7"/>
      <c r="AE23" s="7"/>
      <c r="AF23" s="7"/>
      <c r="AG23" s="7"/>
      <c r="AH23" s="7"/>
      <c r="AI23" s="7"/>
      <c r="AJ23" s="7"/>
      <c r="AK23" s="7"/>
      <c r="AL23" s="7"/>
      <c r="AM23" s="7"/>
      <c r="AN23" s="7"/>
      <c r="AO23" s="7"/>
    </row>
    <row r="24" spans="1:41" ht="12" outlineLevel="1">
      <c r="A24" s="7"/>
      <c r="B24" s="36" t="s">
        <v>114</v>
      </c>
      <c r="C24" s="7"/>
      <c r="D24" s="7"/>
      <c r="E24" s="383">
        <f>'8. Budget Diagnostic'!F29</f>
        <v>2000</v>
      </c>
      <c r="F24" s="106">
        <f t="shared" si="0"/>
        <v>0.37037037037037035</v>
      </c>
      <c r="G24" s="7"/>
      <c r="H24" s="40">
        <f t="shared" si="8"/>
        <v>2000</v>
      </c>
      <c r="I24" s="40">
        <f t="shared" ref="I24:S24" si="11">H24</f>
        <v>2000</v>
      </c>
      <c r="J24" s="40">
        <f t="shared" si="11"/>
        <v>2000</v>
      </c>
      <c r="K24" s="40">
        <f t="shared" si="11"/>
        <v>2000</v>
      </c>
      <c r="L24" s="40">
        <f t="shared" si="11"/>
        <v>2000</v>
      </c>
      <c r="M24" s="40">
        <f t="shared" si="11"/>
        <v>2000</v>
      </c>
      <c r="N24" s="40">
        <f t="shared" si="11"/>
        <v>2000</v>
      </c>
      <c r="O24" s="40">
        <f t="shared" si="11"/>
        <v>2000</v>
      </c>
      <c r="P24" s="40">
        <f t="shared" si="11"/>
        <v>2000</v>
      </c>
      <c r="Q24" s="40">
        <f t="shared" si="11"/>
        <v>2000</v>
      </c>
      <c r="R24" s="40">
        <f t="shared" si="11"/>
        <v>2000</v>
      </c>
      <c r="S24" s="40">
        <f t="shared" si="11"/>
        <v>2000</v>
      </c>
      <c r="T24" s="40"/>
      <c r="U24" s="107">
        <f t="shared" si="10"/>
        <v>24000</v>
      </c>
      <c r="V24" s="7"/>
      <c r="W24" s="299"/>
      <c r="X24" s="7"/>
      <c r="Y24" s="7"/>
      <c r="Z24" s="7"/>
      <c r="AA24" s="7"/>
      <c r="AB24" s="7"/>
      <c r="AC24" s="7"/>
      <c r="AD24" s="7"/>
      <c r="AE24" s="7"/>
      <c r="AF24" s="7"/>
      <c r="AG24" s="7"/>
      <c r="AH24" s="7"/>
      <c r="AI24" s="7"/>
      <c r="AJ24" s="7"/>
      <c r="AK24" s="7"/>
      <c r="AL24" s="7"/>
      <c r="AM24" s="7"/>
      <c r="AN24" s="7"/>
      <c r="AO24" s="7"/>
    </row>
    <row r="25" spans="1:41" ht="12" outlineLevel="1">
      <c r="A25" s="7"/>
      <c r="B25" s="36" t="s">
        <v>117</v>
      </c>
      <c r="C25" s="7"/>
      <c r="D25" s="7"/>
      <c r="E25" s="383">
        <f>'8. Budget Diagnostic'!F30</f>
        <v>60</v>
      </c>
      <c r="F25" s="106">
        <f t="shared" si="0"/>
        <v>1.1111111111111112E-2</v>
      </c>
      <c r="G25" s="7"/>
      <c r="H25" s="40">
        <f t="shared" si="8"/>
        <v>60</v>
      </c>
      <c r="I25" s="40">
        <f t="shared" ref="I25:S25" si="12">H25</f>
        <v>60</v>
      </c>
      <c r="J25" s="40">
        <f t="shared" si="12"/>
        <v>60</v>
      </c>
      <c r="K25" s="40">
        <f t="shared" si="12"/>
        <v>60</v>
      </c>
      <c r="L25" s="40">
        <f t="shared" si="12"/>
        <v>60</v>
      </c>
      <c r="M25" s="40">
        <f t="shared" si="12"/>
        <v>60</v>
      </c>
      <c r="N25" s="40">
        <f t="shared" si="12"/>
        <v>60</v>
      </c>
      <c r="O25" s="40">
        <f t="shared" si="12"/>
        <v>60</v>
      </c>
      <c r="P25" s="40">
        <f t="shared" si="12"/>
        <v>60</v>
      </c>
      <c r="Q25" s="40">
        <f t="shared" si="12"/>
        <v>60</v>
      </c>
      <c r="R25" s="40">
        <f t="shared" si="12"/>
        <v>60</v>
      </c>
      <c r="S25" s="40">
        <f t="shared" si="12"/>
        <v>60</v>
      </c>
      <c r="T25" s="40"/>
      <c r="U25" s="107">
        <f t="shared" si="10"/>
        <v>720</v>
      </c>
      <c r="V25" s="7"/>
      <c r="W25" s="299"/>
      <c r="X25" s="7"/>
      <c r="Y25" s="7"/>
      <c r="Z25" s="7"/>
      <c r="AA25" s="7"/>
      <c r="AB25" s="7"/>
      <c r="AC25" s="7"/>
      <c r="AD25" s="7"/>
      <c r="AE25" s="7"/>
      <c r="AF25" s="7"/>
      <c r="AG25" s="7"/>
      <c r="AH25" s="7"/>
      <c r="AI25" s="7"/>
      <c r="AJ25" s="7"/>
      <c r="AK25" s="7"/>
      <c r="AL25" s="7"/>
      <c r="AM25" s="7"/>
      <c r="AN25" s="7"/>
      <c r="AO25" s="7"/>
    </row>
    <row r="26" spans="1:41" ht="12" outlineLevel="1">
      <c r="A26" s="7"/>
      <c r="B26" s="36" t="s">
        <v>119</v>
      </c>
      <c r="C26" s="7"/>
      <c r="D26" s="7"/>
      <c r="E26" s="383">
        <f>'8. Budget Diagnostic'!F31</f>
        <v>200</v>
      </c>
      <c r="F26" s="106">
        <f t="shared" si="0"/>
        <v>3.7037037037037035E-2</v>
      </c>
      <c r="G26" s="7"/>
      <c r="H26" s="40">
        <f t="shared" si="8"/>
        <v>200</v>
      </c>
      <c r="I26" s="40">
        <f t="shared" ref="I26:S26" si="13">H26</f>
        <v>200</v>
      </c>
      <c r="J26" s="40">
        <f t="shared" si="13"/>
        <v>200</v>
      </c>
      <c r="K26" s="40">
        <f t="shared" si="13"/>
        <v>200</v>
      </c>
      <c r="L26" s="40">
        <f t="shared" si="13"/>
        <v>200</v>
      </c>
      <c r="M26" s="40">
        <f t="shared" si="13"/>
        <v>200</v>
      </c>
      <c r="N26" s="40">
        <f t="shared" si="13"/>
        <v>200</v>
      </c>
      <c r="O26" s="40">
        <f t="shared" si="13"/>
        <v>200</v>
      </c>
      <c r="P26" s="40">
        <f t="shared" si="13"/>
        <v>200</v>
      </c>
      <c r="Q26" s="40">
        <f t="shared" si="13"/>
        <v>200</v>
      </c>
      <c r="R26" s="40">
        <f t="shared" si="13"/>
        <v>200</v>
      </c>
      <c r="S26" s="40">
        <f t="shared" si="13"/>
        <v>200</v>
      </c>
      <c r="T26" s="40"/>
      <c r="U26" s="107">
        <f t="shared" si="10"/>
        <v>2400</v>
      </c>
      <c r="V26" s="7"/>
      <c r="W26" s="299"/>
      <c r="X26" s="7"/>
      <c r="Y26" s="7"/>
      <c r="Z26" s="7"/>
      <c r="AA26" s="7"/>
      <c r="AB26" s="7"/>
      <c r="AC26" s="7"/>
      <c r="AD26" s="7"/>
      <c r="AE26" s="7"/>
      <c r="AF26" s="7"/>
      <c r="AG26" s="7"/>
      <c r="AH26" s="7"/>
      <c r="AI26" s="7"/>
      <c r="AJ26" s="7"/>
      <c r="AK26" s="7"/>
      <c r="AL26" s="7"/>
      <c r="AM26" s="7"/>
      <c r="AN26" s="7"/>
      <c r="AO26" s="7"/>
    </row>
    <row r="27" spans="1:41" ht="12" outlineLevel="1">
      <c r="A27" s="7"/>
      <c r="B27" s="36" t="s">
        <v>120</v>
      </c>
      <c r="C27" s="7"/>
      <c r="D27" s="7"/>
      <c r="E27" s="383">
        <f>'8. Budget Diagnostic'!F32</f>
        <v>150</v>
      </c>
      <c r="F27" s="106">
        <f t="shared" si="0"/>
        <v>2.7777777777777776E-2</v>
      </c>
      <c r="G27" s="7"/>
      <c r="H27" s="40">
        <f t="shared" si="8"/>
        <v>150</v>
      </c>
      <c r="I27" s="40">
        <f t="shared" ref="I27:S27" si="14">H27</f>
        <v>150</v>
      </c>
      <c r="J27" s="40">
        <f t="shared" si="14"/>
        <v>150</v>
      </c>
      <c r="K27" s="40">
        <f t="shared" si="14"/>
        <v>150</v>
      </c>
      <c r="L27" s="40">
        <f t="shared" si="14"/>
        <v>150</v>
      </c>
      <c r="M27" s="40">
        <f t="shared" si="14"/>
        <v>150</v>
      </c>
      <c r="N27" s="40">
        <f t="shared" si="14"/>
        <v>150</v>
      </c>
      <c r="O27" s="40">
        <f t="shared" si="14"/>
        <v>150</v>
      </c>
      <c r="P27" s="40">
        <f t="shared" si="14"/>
        <v>150</v>
      </c>
      <c r="Q27" s="40">
        <f t="shared" si="14"/>
        <v>150</v>
      </c>
      <c r="R27" s="40">
        <f t="shared" si="14"/>
        <v>150</v>
      </c>
      <c r="S27" s="40">
        <f t="shared" si="14"/>
        <v>150</v>
      </c>
      <c r="T27" s="40"/>
      <c r="U27" s="107">
        <f t="shared" si="10"/>
        <v>1800</v>
      </c>
      <c r="V27" s="7"/>
      <c r="W27" s="299"/>
      <c r="X27" s="7"/>
      <c r="Y27" s="7"/>
      <c r="Z27" s="7"/>
      <c r="AA27" s="7"/>
      <c r="AB27" s="7"/>
      <c r="AC27" s="7"/>
      <c r="AD27" s="7"/>
      <c r="AE27" s="7"/>
      <c r="AF27" s="7"/>
      <c r="AG27" s="7"/>
      <c r="AH27" s="7"/>
      <c r="AI27" s="7"/>
      <c r="AJ27" s="7"/>
      <c r="AK27" s="7"/>
      <c r="AL27" s="7"/>
      <c r="AM27" s="7"/>
      <c r="AN27" s="7"/>
      <c r="AO27" s="7"/>
    </row>
    <row r="28" spans="1:41" ht="12" outlineLevel="1">
      <c r="A28" s="7"/>
      <c r="B28" s="36" t="s">
        <v>122</v>
      </c>
      <c r="C28" s="7"/>
      <c r="D28" s="7"/>
      <c r="E28" s="383">
        <f>'8. Budget Diagnostic'!F33</f>
        <v>120</v>
      </c>
      <c r="F28" s="106">
        <f t="shared" si="0"/>
        <v>2.2222222222222223E-2</v>
      </c>
      <c r="G28" s="7"/>
      <c r="H28" s="40">
        <f t="shared" si="8"/>
        <v>120</v>
      </c>
      <c r="I28" s="40">
        <f t="shared" ref="I28:S28" si="15">H28</f>
        <v>120</v>
      </c>
      <c r="J28" s="40">
        <f t="shared" si="15"/>
        <v>120</v>
      </c>
      <c r="K28" s="40">
        <f t="shared" si="15"/>
        <v>120</v>
      </c>
      <c r="L28" s="40">
        <f t="shared" si="15"/>
        <v>120</v>
      </c>
      <c r="M28" s="40">
        <f t="shared" si="15"/>
        <v>120</v>
      </c>
      <c r="N28" s="40">
        <f t="shared" si="15"/>
        <v>120</v>
      </c>
      <c r="O28" s="40">
        <f t="shared" si="15"/>
        <v>120</v>
      </c>
      <c r="P28" s="40">
        <f t="shared" si="15"/>
        <v>120</v>
      </c>
      <c r="Q28" s="40">
        <f t="shared" si="15"/>
        <v>120</v>
      </c>
      <c r="R28" s="40">
        <f t="shared" si="15"/>
        <v>120</v>
      </c>
      <c r="S28" s="40">
        <f t="shared" si="15"/>
        <v>120</v>
      </c>
      <c r="T28" s="40"/>
      <c r="U28" s="107">
        <f t="shared" si="10"/>
        <v>1440</v>
      </c>
      <c r="V28" s="7"/>
      <c r="W28" s="299"/>
      <c r="X28" s="7"/>
      <c r="Y28" s="7"/>
      <c r="Z28" s="7"/>
      <c r="AA28" s="7"/>
      <c r="AB28" s="7"/>
      <c r="AC28" s="7"/>
      <c r="AD28" s="7"/>
      <c r="AE28" s="7"/>
      <c r="AF28" s="7"/>
      <c r="AG28" s="7"/>
      <c r="AH28" s="7"/>
      <c r="AI28" s="7"/>
      <c r="AJ28" s="7"/>
      <c r="AK28" s="7"/>
      <c r="AL28" s="7"/>
      <c r="AM28" s="7"/>
      <c r="AN28" s="7"/>
      <c r="AO28" s="7"/>
    </row>
    <row r="29" spans="1:41" ht="12" outlineLevel="1">
      <c r="A29" s="7"/>
      <c r="B29" s="399" t="s">
        <v>123</v>
      </c>
      <c r="C29" s="398"/>
      <c r="D29" s="398"/>
      <c r="E29" s="403">
        <f>'8. Budget Diagnostic'!F34</f>
        <v>100</v>
      </c>
      <c r="F29" s="401">
        <f t="shared" si="0"/>
        <v>1.8518518518518517E-2</v>
      </c>
      <c r="G29" s="398"/>
      <c r="H29" s="400">
        <f t="shared" si="8"/>
        <v>100</v>
      </c>
      <c r="I29" s="400">
        <f t="shared" ref="I29:S29" si="16">H29</f>
        <v>100</v>
      </c>
      <c r="J29" s="400">
        <f t="shared" si="16"/>
        <v>100</v>
      </c>
      <c r="K29" s="400">
        <f t="shared" si="16"/>
        <v>100</v>
      </c>
      <c r="L29" s="400">
        <f t="shared" si="16"/>
        <v>100</v>
      </c>
      <c r="M29" s="400">
        <f t="shared" si="16"/>
        <v>100</v>
      </c>
      <c r="N29" s="400">
        <f t="shared" si="16"/>
        <v>100</v>
      </c>
      <c r="O29" s="400">
        <f t="shared" si="16"/>
        <v>100</v>
      </c>
      <c r="P29" s="400">
        <f t="shared" si="16"/>
        <v>100</v>
      </c>
      <c r="Q29" s="400">
        <f t="shared" si="16"/>
        <v>100</v>
      </c>
      <c r="R29" s="400">
        <f t="shared" si="16"/>
        <v>100</v>
      </c>
      <c r="S29" s="400">
        <f t="shared" si="16"/>
        <v>100</v>
      </c>
      <c r="T29" s="400"/>
      <c r="U29" s="402">
        <f t="shared" si="10"/>
        <v>1200</v>
      </c>
      <c r="V29" s="7"/>
      <c r="W29" s="299"/>
      <c r="X29" s="7"/>
      <c r="Y29" s="7"/>
      <c r="Z29" s="7"/>
      <c r="AA29" s="7"/>
      <c r="AB29" s="7"/>
      <c r="AC29" s="7"/>
      <c r="AD29" s="7"/>
      <c r="AE29" s="7"/>
      <c r="AF29" s="7"/>
      <c r="AG29" s="7"/>
      <c r="AH29" s="7"/>
      <c r="AI29" s="7"/>
      <c r="AJ29" s="7"/>
      <c r="AK29" s="7"/>
      <c r="AL29" s="7"/>
      <c r="AM29" s="7"/>
      <c r="AN29" s="7"/>
      <c r="AO29" s="7"/>
    </row>
    <row r="30" spans="1:41" ht="12">
      <c r="A30" s="7"/>
      <c r="B30" s="12" t="s">
        <v>125</v>
      </c>
      <c r="C30" s="12"/>
      <c r="D30" s="12"/>
      <c r="E30" s="52">
        <f>SUBTOTAL(9,E24:E29)</f>
        <v>2630</v>
      </c>
      <c r="F30" s="104">
        <f t="shared" si="0"/>
        <v>0.48703703703703705</v>
      </c>
      <c r="G30" s="7"/>
      <c r="H30" s="52">
        <f t="shared" ref="H30:S30" si="17">SUBTOTAL(9,H24:H29)</f>
        <v>2630</v>
      </c>
      <c r="I30" s="52">
        <f t="shared" si="17"/>
        <v>2630</v>
      </c>
      <c r="J30" s="52">
        <f t="shared" si="17"/>
        <v>2630</v>
      </c>
      <c r="K30" s="52">
        <f t="shared" si="17"/>
        <v>2630</v>
      </c>
      <c r="L30" s="52">
        <f t="shared" si="17"/>
        <v>2630</v>
      </c>
      <c r="M30" s="52">
        <f t="shared" si="17"/>
        <v>2630</v>
      </c>
      <c r="N30" s="52">
        <f t="shared" si="17"/>
        <v>2630</v>
      </c>
      <c r="O30" s="52">
        <f t="shared" si="17"/>
        <v>2630</v>
      </c>
      <c r="P30" s="52">
        <f t="shared" si="17"/>
        <v>2630</v>
      </c>
      <c r="Q30" s="52">
        <f t="shared" si="17"/>
        <v>2630</v>
      </c>
      <c r="R30" s="52">
        <f t="shared" si="17"/>
        <v>2630</v>
      </c>
      <c r="S30" s="52">
        <f t="shared" si="17"/>
        <v>2630</v>
      </c>
      <c r="T30" s="52"/>
      <c r="U30" s="105">
        <f>SUBTOTAL(9,U24:U29)</f>
        <v>31560</v>
      </c>
      <c r="V30" s="7"/>
      <c r="W30" s="299"/>
      <c r="X30" s="7"/>
      <c r="Y30" s="7"/>
      <c r="Z30" s="7"/>
      <c r="AA30" s="7"/>
      <c r="AB30" s="7"/>
      <c r="AC30" s="7"/>
      <c r="AD30" s="7"/>
      <c r="AE30" s="7"/>
      <c r="AF30" s="7"/>
      <c r="AG30" s="7"/>
      <c r="AH30" s="7"/>
      <c r="AI30" s="7"/>
      <c r="AJ30" s="7"/>
      <c r="AK30" s="7"/>
      <c r="AL30" s="7"/>
      <c r="AM30" s="7"/>
      <c r="AN30" s="7"/>
      <c r="AO30" s="7"/>
    </row>
    <row r="31" spans="1:41" ht="12" outlineLevel="1">
      <c r="A31" s="7"/>
      <c r="B31" s="36" t="s">
        <v>124</v>
      </c>
      <c r="C31" s="7"/>
      <c r="D31" s="7"/>
      <c r="E31" s="40">
        <f>'8. Budget Diagnostic'!F36</f>
        <v>225</v>
      </c>
      <c r="F31" s="106">
        <f t="shared" si="0"/>
        <v>4.1666666666666664E-2</v>
      </c>
      <c r="G31" s="7"/>
      <c r="H31" s="40">
        <f t="shared" ref="H31:H35" si="18">E31</f>
        <v>225</v>
      </c>
      <c r="I31" s="40">
        <f t="shared" ref="I31:S31" si="19">H31</f>
        <v>225</v>
      </c>
      <c r="J31" s="40">
        <f t="shared" si="19"/>
        <v>225</v>
      </c>
      <c r="K31" s="40">
        <f t="shared" si="19"/>
        <v>225</v>
      </c>
      <c r="L31" s="40">
        <f t="shared" si="19"/>
        <v>225</v>
      </c>
      <c r="M31" s="40">
        <f t="shared" si="19"/>
        <v>225</v>
      </c>
      <c r="N31" s="40">
        <f t="shared" si="19"/>
        <v>225</v>
      </c>
      <c r="O31" s="40">
        <f t="shared" si="19"/>
        <v>225</v>
      </c>
      <c r="P31" s="40">
        <f t="shared" si="19"/>
        <v>225</v>
      </c>
      <c r="Q31" s="40">
        <f t="shared" si="19"/>
        <v>225</v>
      </c>
      <c r="R31" s="40">
        <f t="shared" si="19"/>
        <v>225</v>
      </c>
      <c r="S31" s="40">
        <f t="shared" si="19"/>
        <v>225</v>
      </c>
      <c r="T31" s="40"/>
      <c r="U31" s="107">
        <f t="shared" ref="U31:U35" si="20">SUM(H31:S31)</f>
        <v>2700</v>
      </c>
      <c r="V31" s="7"/>
      <c r="W31" s="299"/>
      <c r="X31" s="7"/>
      <c r="Y31" s="7"/>
      <c r="Z31" s="7"/>
      <c r="AA31" s="7"/>
      <c r="AB31" s="7"/>
      <c r="AC31" s="7"/>
      <c r="AD31" s="7"/>
      <c r="AE31" s="7"/>
      <c r="AF31" s="7"/>
      <c r="AG31" s="7"/>
      <c r="AH31" s="7"/>
      <c r="AI31" s="7"/>
      <c r="AJ31" s="7"/>
      <c r="AK31" s="7"/>
      <c r="AL31" s="7"/>
      <c r="AM31" s="7"/>
      <c r="AN31" s="7"/>
      <c r="AO31" s="7"/>
    </row>
    <row r="32" spans="1:41" ht="12" outlineLevel="1">
      <c r="A32" s="7"/>
      <c r="B32" s="36" t="s">
        <v>126</v>
      </c>
      <c r="C32" s="7"/>
      <c r="D32" s="7"/>
      <c r="E32" s="40">
        <f>'8. Budget Diagnostic'!F37</f>
        <v>50</v>
      </c>
      <c r="F32" s="106">
        <f t="shared" si="0"/>
        <v>9.2592592592592587E-3</v>
      </c>
      <c r="G32" s="7"/>
      <c r="H32" s="40">
        <f t="shared" si="18"/>
        <v>50</v>
      </c>
      <c r="I32" s="40">
        <f t="shared" ref="I32:S32" si="21">H32</f>
        <v>50</v>
      </c>
      <c r="J32" s="40">
        <f t="shared" si="21"/>
        <v>50</v>
      </c>
      <c r="K32" s="40">
        <f t="shared" si="21"/>
        <v>50</v>
      </c>
      <c r="L32" s="40">
        <f t="shared" si="21"/>
        <v>50</v>
      </c>
      <c r="M32" s="40">
        <f t="shared" si="21"/>
        <v>50</v>
      </c>
      <c r="N32" s="40">
        <f t="shared" si="21"/>
        <v>50</v>
      </c>
      <c r="O32" s="40">
        <f t="shared" si="21"/>
        <v>50</v>
      </c>
      <c r="P32" s="40">
        <f t="shared" si="21"/>
        <v>50</v>
      </c>
      <c r="Q32" s="40">
        <f t="shared" si="21"/>
        <v>50</v>
      </c>
      <c r="R32" s="40">
        <f t="shared" si="21"/>
        <v>50</v>
      </c>
      <c r="S32" s="40">
        <f t="shared" si="21"/>
        <v>50</v>
      </c>
      <c r="T32" s="40"/>
      <c r="U32" s="107">
        <f t="shared" si="20"/>
        <v>600</v>
      </c>
      <c r="V32" s="7"/>
      <c r="W32" s="299"/>
      <c r="X32" s="7"/>
      <c r="Y32" s="7"/>
      <c r="Z32" s="7"/>
      <c r="AA32" s="7"/>
      <c r="AB32" s="7"/>
      <c r="AC32" s="7"/>
      <c r="AD32" s="7"/>
      <c r="AE32" s="7"/>
      <c r="AF32" s="7"/>
      <c r="AG32" s="7"/>
      <c r="AH32" s="7"/>
      <c r="AI32" s="7"/>
      <c r="AJ32" s="7"/>
      <c r="AK32" s="7"/>
      <c r="AL32" s="7"/>
      <c r="AM32" s="7"/>
      <c r="AN32" s="7"/>
      <c r="AO32" s="7"/>
    </row>
    <row r="33" spans="1:41" ht="12" outlineLevel="1">
      <c r="A33" s="12"/>
      <c r="B33" s="36" t="s">
        <v>127</v>
      </c>
      <c r="C33" s="7"/>
      <c r="D33" s="7"/>
      <c r="E33" s="40">
        <f>'8. Budget Diagnostic'!F38</f>
        <v>50</v>
      </c>
      <c r="F33" s="106">
        <f t="shared" si="0"/>
        <v>9.2592592592592587E-3</v>
      </c>
      <c r="G33" s="7"/>
      <c r="H33" s="40">
        <f t="shared" si="18"/>
        <v>50</v>
      </c>
      <c r="I33" s="40">
        <f t="shared" ref="I33:S33" si="22">H33</f>
        <v>50</v>
      </c>
      <c r="J33" s="40">
        <f t="shared" si="22"/>
        <v>50</v>
      </c>
      <c r="K33" s="40">
        <f t="shared" si="22"/>
        <v>50</v>
      </c>
      <c r="L33" s="40">
        <f t="shared" si="22"/>
        <v>50</v>
      </c>
      <c r="M33" s="40">
        <f t="shared" si="22"/>
        <v>50</v>
      </c>
      <c r="N33" s="40">
        <f t="shared" si="22"/>
        <v>50</v>
      </c>
      <c r="O33" s="40">
        <f t="shared" si="22"/>
        <v>50</v>
      </c>
      <c r="P33" s="40">
        <f t="shared" si="22"/>
        <v>50</v>
      </c>
      <c r="Q33" s="40">
        <f t="shared" si="22"/>
        <v>50</v>
      </c>
      <c r="R33" s="40">
        <f t="shared" si="22"/>
        <v>50</v>
      </c>
      <c r="S33" s="40">
        <f t="shared" si="22"/>
        <v>50</v>
      </c>
      <c r="T33" s="40"/>
      <c r="U33" s="107">
        <f t="shared" si="20"/>
        <v>600</v>
      </c>
      <c r="V33" s="12"/>
      <c r="W33" s="299"/>
      <c r="X33" s="7"/>
      <c r="Y33" s="7"/>
      <c r="Z33" s="7"/>
      <c r="AA33" s="7"/>
      <c r="AB33" s="7"/>
      <c r="AC33" s="7"/>
      <c r="AD33" s="7"/>
      <c r="AE33" s="7"/>
      <c r="AF33" s="7"/>
      <c r="AG33" s="7"/>
      <c r="AH33" s="7"/>
      <c r="AI33" s="7"/>
      <c r="AJ33" s="7"/>
      <c r="AK33" s="7"/>
      <c r="AL33" s="7"/>
      <c r="AM33" s="7"/>
      <c r="AN33" s="7"/>
      <c r="AO33" s="7"/>
    </row>
    <row r="34" spans="1:41" ht="12" outlineLevel="1">
      <c r="A34" s="7"/>
      <c r="B34" s="36" t="s">
        <v>122</v>
      </c>
      <c r="C34" s="7"/>
      <c r="D34" s="7"/>
      <c r="E34" s="40">
        <f>'8. Budget Diagnostic'!F39</f>
        <v>25</v>
      </c>
      <c r="F34" s="106">
        <f t="shared" si="0"/>
        <v>4.6296296296296294E-3</v>
      </c>
      <c r="G34" s="7"/>
      <c r="H34" s="40">
        <f t="shared" si="18"/>
        <v>25</v>
      </c>
      <c r="I34" s="40">
        <f t="shared" ref="I34:S34" si="23">H34</f>
        <v>25</v>
      </c>
      <c r="J34" s="40">
        <f t="shared" si="23"/>
        <v>25</v>
      </c>
      <c r="K34" s="40">
        <f t="shared" si="23"/>
        <v>25</v>
      </c>
      <c r="L34" s="40">
        <f t="shared" si="23"/>
        <v>25</v>
      </c>
      <c r="M34" s="40">
        <f t="shared" si="23"/>
        <v>25</v>
      </c>
      <c r="N34" s="40">
        <f t="shared" si="23"/>
        <v>25</v>
      </c>
      <c r="O34" s="40">
        <f t="shared" si="23"/>
        <v>25</v>
      </c>
      <c r="P34" s="40">
        <f t="shared" si="23"/>
        <v>25</v>
      </c>
      <c r="Q34" s="40">
        <f t="shared" si="23"/>
        <v>25</v>
      </c>
      <c r="R34" s="40">
        <f t="shared" si="23"/>
        <v>25</v>
      </c>
      <c r="S34" s="40">
        <f t="shared" si="23"/>
        <v>25</v>
      </c>
      <c r="T34" s="40"/>
      <c r="U34" s="107">
        <f t="shared" si="20"/>
        <v>300</v>
      </c>
      <c r="V34" s="7"/>
      <c r="W34" s="299"/>
      <c r="X34" s="7"/>
      <c r="Y34" s="7"/>
      <c r="Z34" s="7"/>
      <c r="AA34" s="7"/>
      <c r="AB34" s="7"/>
      <c r="AC34" s="7"/>
      <c r="AD34" s="7"/>
      <c r="AE34" s="7"/>
      <c r="AF34" s="7"/>
      <c r="AG34" s="7"/>
      <c r="AH34" s="7"/>
      <c r="AI34" s="7"/>
      <c r="AJ34" s="7"/>
      <c r="AK34" s="7"/>
      <c r="AL34" s="7"/>
      <c r="AM34" s="7"/>
      <c r="AN34" s="7"/>
      <c r="AO34" s="7"/>
    </row>
    <row r="35" spans="1:41" s="397" customFormat="1" ht="12" outlineLevel="1">
      <c r="A35" s="324"/>
      <c r="B35" s="399" t="s">
        <v>128</v>
      </c>
      <c r="C35" s="398"/>
      <c r="D35" s="398"/>
      <c r="E35" s="403">
        <f>'8. Budget Diagnostic'!F40</f>
        <v>100</v>
      </c>
      <c r="F35" s="401">
        <f t="shared" si="0"/>
        <v>1.8518518518518517E-2</v>
      </c>
      <c r="G35" s="398"/>
      <c r="H35" s="400">
        <f t="shared" si="18"/>
        <v>100</v>
      </c>
      <c r="I35" s="400">
        <f t="shared" ref="I35:S35" si="24">H35</f>
        <v>100</v>
      </c>
      <c r="J35" s="400">
        <f t="shared" si="24"/>
        <v>100</v>
      </c>
      <c r="K35" s="400">
        <f t="shared" si="24"/>
        <v>100</v>
      </c>
      <c r="L35" s="400">
        <f t="shared" si="24"/>
        <v>100</v>
      </c>
      <c r="M35" s="400">
        <f t="shared" si="24"/>
        <v>100</v>
      </c>
      <c r="N35" s="400">
        <f t="shared" si="24"/>
        <v>100</v>
      </c>
      <c r="O35" s="400">
        <f t="shared" si="24"/>
        <v>100</v>
      </c>
      <c r="P35" s="400">
        <f t="shared" si="24"/>
        <v>100</v>
      </c>
      <c r="Q35" s="400">
        <f t="shared" si="24"/>
        <v>100</v>
      </c>
      <c r="R35" s="400">
        <f t="shared" si="24"/>
        <v>100</v>
      </c>
      <c r="S35" s="400">
        <f t="shared" si="24"/>
        <v>100</v>
      </c>
      <c r="T35" s="400"/>
      <c r="U35" s="402">
        <f t="shared" si="20"/>
        <v>1200</v>
      </c>
      <c r="V35" s="324"/>
      <c r="W35" s="396"/>
      <c r="X35" s="324"/>
      <c r="Y35" s="324"/>
      <c r="Z35" s="324"/>
      <c r="AA35" s="324"/>
      <c r="AB35" s="324"/>
      <c r="AC35" s="324"/>
      <c r="AD35" s="324"/>
      <c r="AE35" s="324"/>
      <c r="AF35" s="324"/>
      <c r="AG35" s="324"/>
      <c r="AH35" s="324"/>
      <c r="AI35" s="324"/>
      <c r="AJ35" s="324"/>
      <c r="AK35" s="324"/>
      <c r="AL35" s="324"/>
      <c r="AM35" s="324"/>
      <c r="AN35" s="324"/>
      <c r="AO35" s="324"/>
    </row>
    <row r="36" spans="1:41" ht="12">
      <c r="A36" s="7"/>
      <c r="B36" s="12" t="s">
        <v>132</v>
      </c>
      <c r="C36" s="12"/>
      <c r="D36" s="12"/>
      <c r="E36" s="52">
        <f>SUBTOTAL(9,E31:E35)</f>
        <v>450</v>
      </c>
      <c r="F36" s="104">
        <f t="shared" si="0"/>
        <v>8.3333333333333329E-2</v>
      </c>
      <c r="G36" s="12"/>
      <c r="H36" s="52">
        <f t="shared" ref="H36:S36" si="25">SUBTOTAL(9,H31:H35)</f>
        <v>450</v>
      </c>
      <c r="I36" s="52">
        <f t="shared" si="25"/>
        <v>450</v>
      </c>
      <c r="J36" s="52">
        <f t="shared" si="25"/>
        <v>450</v>
      </c>
      <c r="K36" s="52">
        <f t="shared" si="25"/>
        <v>450</v>
      </c>
      <c r="L36" s="52">
        <f t="shared" si="25"/>
        <v>450</v>
      </c>
      <c r="M36" s="52">
        <f t="shared" si="25"/>
        <v>450</v>
      </c>
      <c r="N36" s="52">
        <f t="shared" si="25"/>
        <v>450</v>
      </c>
      <c r="O36" s="52">
        <f t="shared" si="25"/>
        <v>450</v>
      </c>
      <c r="P36" s="52">
        <f t="shared" si="25"/>
        <v>450</v>
      </c>
      <c r="Q36" s="52">
        <f t="shared" si="25"/>
        <v>450</v>
      </c>
      <c r="R36" s="52">
        <f t="shared" si="25"/>
        <v>450</v>
      </c>
      <c r="S36" s="52">
        <f t="shared" si="25"/>
        <v>450</v>
      </c>
      <c r="T36" s="52"/>
      <c r="U36" s="105">
        <f>SUBTOTAL(9,U31:U35)</f>
        <v>5400</v>
      </c>
      <c r="V36" s="7"/>
      <c r="W36" s="299"/>
      <c r="X36" s="7"/>
      <c r="Y36" s="7"/>
      <c r="Z36" s="7"/>
      <c r="AA36" s="7"/>
      <c r="AB36" s="7"/>
      <c r="AC36" s="7"/>
      <c r="AD36" s="7"/>
      <c r="AE36" s="7"/>
      <c r="AF36" s="7"/>
      <c r="AG36" s="7"/>
      <c r="AH36" s="7"/>
      <c r="AI36" s="7"/>
      <c r="AJ36" s="7"/>
      <c r="AK36" s="7"/>
      <c r="AL36" s="7"/>
      <c r="AM36" s="7"/>
      <c r="AN36" s="7"/>
      <c r="AO36" s="7"/>
    </row>
    <row r="37" spans="1:41" ht="12" outlineLevel="1">
      <c r="A37" s="7"/>
      <c r="B37" s="36" t="s">
        <v>129</v>
      </c>
      <c r="C37" s="7"/>
      <c r="D37" s="7"/>
      <c r="E37" s="40">
        <f>'8. Budget Diagnostic'!F42</f>
        <v>125</v>
      </c>
      <c r="F37" s="106">
        <f t="shared" si="0"/>
        <v>2.3148148148148147E-2</v>
      </c>
      <c r="G37" s="7"/>
      <c r="H37" s="40">
        <f t="shared" ref="H37:H40" si="26">E37</f>
        <v>125</v>
      </c>
      <c r="I37" s="40">
        <f t="shared" ref="I37:S37" si="27">H37</f>
        <v>125</v>
      </c>
      <c r="J37" s="40">
        <f t="shared" si="27"/>
        <v>125</v>
      </c>
      <c r="K37" s="40">
        <f t="shared" si="27"/>
        <v>125</v>
      </c>
      <c r="L37" s="40">
        <f t="shared" si="27"/>
        <v>125</v>
      </c>
      <c r="M37" s="40">
        <f t="shared" si="27"/>
        <v>125</v>
      </c>
      <c r="N37" s="40">
        <f t="shared" si="27"/>
        <v>125</v>
      </c>
      <c r="O37" s="40">
        <f t="shared" si="27"/>
        <v>125</v>
      </c>
      <c r="P37" s="40">
        <f t="shared" si="27"/>
        <v>125</v>
      </c>
      <c r="Q37" s="40">
        <f t="shared" si="27"/>
        <v>125</v>
      </c>
      <c r="R37" s="40">
        <f t="shared" si="27"/>
        <v>125</v>
      </c>
      <c r="S37" s="40">
        <f t="shared" si="27"/>
        <v>125</v>
      </c>
      <c r="T37" s="40"/>
      <c r="U37" s="107">
        <f t="shared" ref="U37:U40" si="28">SUM(H37:S37)</f>
        <v>1500</v>
      </c>
      <c r="V37" s="7"/>
      <c r="W37" s="299"/>
      <c r="X37" s="7"/>
      <c r="Y37" s="7"/>
      <c r="Z37" s="7"/>
      <c r="AA37" s="7"/>
      <c r="AB37" s="7"/>
      <c r="AC37" s="7"/>
      <c r="AD37" s="7"/>
      <c r="AE37" s="7"/>
      <c r="AF37" s="7"/>
      <c r="AG37" s="7"/>
      <c r="AH37" s="7"/>
      <c r="AI37" s="7"/>
      <c r="AJ37" s="7"/>
      <c r="AK37" s="7"/>
      <c r="AL37" s="7"/>
      <c r="AM37" s="7"/>
      <c r="AN37" s="7"/>
      <c r="AO37" s="7"/>
    </row>
    <row r="38" spans="1:41" ht="12" outlineLevel="1">
      <c r="A38" s="12"/>
      <c r="B38" s="36" t="s">
        <v>130</v>
      </c>
      <c r="C38" s="7"/>
      <c r="D38" s="7"/>
      <c r="E38" s="40">
        <f>'8. Budget Diagnostic'!F43</f>
        <v>125</v>
      </c>
      <c r="F38" s="106">
        <f t="shared" si="0"/>
        <v>2.3148148148148147E-2</v>
      </c>
      <c r="G38" s="7"/>
      <c r="H38" s="40">
        <f t="shared" si="26"/>
        <v>125</v>
      </c>
      <c r="I38" s="40">
        <f t="shared" ref="I38:S38" si="29">H38</f>
        <v>125</v>
      </c>
      <c r="J38" s="40">
        <f t="shared" si="29"/>
        <v>125</v>
      </c>
      <c r="K38" s="40">
        <f t="shared" si="29"/>
        <v>125</v>
      </c>
      <c r="L38" s="40">
        <f t="shared" si="29"/>
        <v>125</v>
      </c>
      <c r="M38" s="40">
        <f t="shared" si="29"/>
        <v>125</v>
      </c>
      <c r="N38" s="40">
        <f t="shared" si="29"/>
        <v>125</v>
      </c>
      <c r="O38" s="40">
        <f t="shared" si="29"/>
        <v>125</v>
      </c>
      <c r="P38" s="40">
        <f t="shared" si="29"/>
        <v>125</v>
      </c>
      <c r="Q38" s="40">
        <f t="shared" si="29"/>
        <v>125</v>
      </c>
      <c r="R38" s="40">
        <f t="shared" si="29"/>
        <v>125</v>
      </c>
      <c r="S38" s="40">
        <f t="shared" si="29"/>
        <v>125</v>
      </c>
      <c r="T38" s="40"/>
      <c r="U38" s="107">
        <f t="shared" si="28"/>
        <v>1500</v>
      </c>
      <c r="V38" s="12"/>
      <c r="W38" s="299"/>
      <c r="X38" s="7"/>
      <c r="Y38" s="7"/>
      <c r="Z38" s="7"/>
      <c r="AA38" s="7"/>
      <c r="AB38" s="7"/>
      <c r="AC38" s="7"/>
      <c r="AD38" s="7"/>
      <c r="AE38" s="7"/>
      <c r="AF38" s="7"/>
      <c r="AG38" s="7"/>
      <c r="AH38" s="7"/>
      <c r="AI38" s="7"/>
      <c r="AJ38" s="7"/>
      <c r="AK38" s="7"/>
      <c r="AL38" s="7"/>
      <c r="AM38" s="7"/>
      <c r="AN38" s="7"/>
      <c r="AO38" s="7"/>
    </row>
    <row r="39" spans="1:41" ht="12" outlineLevel="1">
      <c r="A39" s="7"/>
      <c r="B39" s="36" t="s">
        <v>133</v>
      </c>
      <c r="C39" s="7"/>
      <c r="D39" s="7"/>
      <c r="E39" s="40">
        <f>'8. Budget Diagnostic'!F44</f>
        <v>50</v>
      </c>
      <c r="F39" s="106">
        <f t="shared" si="0"/>
        <v>9.2592592592592587E-3</v>
      </c>
      <c r="G39" s="7"/>
      <c r="H39" s="40">
        <f t="shared" si="26"/>
        <v>50</v>
      </c>
      <c r="I39" s="40">
        <f t="shared" ref="I39:S39" si="30">H39</f>
        <v>50</v>
      </c>
      <c r="J39" s="40">
        <f t="shared" si="30"/>
        <v>50</v>
      </c>
      <c r="K39" s="40">
        <f t="shared" si="30"/>
        <v>50</v>
      </c>
      <c r="L39" s="40">
        <f t="shared" si="30"/>
        <v>50</v>
      </c>
      <c r="M39" s="40">
        <f t="shared" si="30"/>
        <v>50</v>
      </c>
      <c r="N39" s="40">
        <f t="shared" si="30"/>
        <v>50</v>
      </c>
      <c r="O39" s="40">
        <f t="shared" si="30"/>
        <v>50</v>
      </c>
      <c r="P39" s="40">
        <f t="shared" si="30"/>
        <v>50</v>
      </c>
      <c r="Q39" s="40">
        <f t="shared" si="30"/>
        <v>50</v>
      </c>
      <c r="R39" s="40">
        <f t="shared" si="30"/>
        <v>50</v>
      </c>
      <c r="S39" s="40">
        <f t="shared" si="30"/>
        <v>50</v>
      </c>
      <c r="T39" s="40"/>
      <c r="U39" s="107">
        <f t="shared" si="28"/>
        <v>600</v>
      </c>
      <c r="V39" s="7"/>
      <c r="W39" s="299"/>
      <c r="X39" s="7"/>
      <c r="Y39" s="7"/>
      <c r="Z39" s="7"/>
      <c r="AA39" s="7"/>
      <c r="AB39" s="7"/>
      <c r="AC39" s="7"/>
      <c r="AD39" s="7"/>
      <c r="AE39" s="7"/>
      <c r="AF39" s="7"/>
      <c r="AG39" s="7"/>
      <c r="AH39" s="7"/>
      <c r="AI39" s="7"/>
      <c r="AJ39" s="7"/>
      <c r="AK39" s="7"/>
      <c r="AL39" s="7"/>
      <c r="AM39" s="7"/>
      <c r="AN39" s="7"/>
      <c r="AO39" s="7"/>
    </row>
    <row r="40" spans="1:41" s="397" customFormat="1" ht="12" outlineLevel="1">
      <c r="A40" s="324"/>
      <c r="B40" s="399" t="s">
        <v>134</v>
      </c>
      <c r="C40" s="398"/>
      <c r="D40" s="398"/>
      <c r="E40" s="403">
        <f>'8. Budget Diagnostic'!F45</f>
        <v>100</v>
      </c>
      <c r="F40" s="401">
        <f t="shared" si="0"/>
        <v>1.8518518518518517E-2</v>
      </c>
      <c r="G40" s="398"/>
      <c r="H40" s="400">
        <f t="shared" si="26"/>
        <v>100</v>
      </c>
      <c r="I40" s="400">
        <f t="shared" ref="I40:S40" si="31">H40</f>
        <v>100</v>
      </c>
      <c r="J40" s="400">
        <f t="shared" si="31"/>
        <v>100</v>
      </c>
      <c r="K40" s="400">
        <f t="shared" si="31"/>
        <v>100</v>
      </c>
      <c r="L40" s="400">
        <f t="shared" si="31"/>
        <v>100</v>
      </c>
      <c r="M40" s="400">
        <f t="shared" si="31"/>
        <v>100</v>
      </c>
      <c r="N40" s="400">
        <f t="shared" si="31"/>
        <v>100</v>
      </c>
      <c r="O40" s="400">
        <f t="shared" si="31"/>
        <v>100</v>
      </c>
      <c r="P40" s="400">
        <f t="shared" si="31"/>
        <v>100</v>
      </c>
      <c r="Q40" s="400">
        <f t="shared" si="31"/>
        <v>100</v>
      </c>
      <c r="R40" s="400">
        <f t="shared" si="31"/>
        <v>100</v>
      </c>
      <c r="S40" s="400">
        <f t="shared" si="31"/>
        <v>100</v>
      </c>
      <c r="T40" s="400"/>
      <c r="U40" s="402">
        <f t="shared" si="28"/>
        <v>1200</v>
      </c>
      <c r="V40" s="324"/>
      <c r="W40" s="396"/>
      <c r="X40" s="324"/>
      <c r="Y40" s="324"/>
      <c r="Z40" s="324"/>
      <c r="AA40" s="324"/>
      <c r="AB40" s="324"/>
      <c r="AC40" s="324"/>
      <c r="AD40" s="324"/>
      <c r="AE40" s="324"/>
      <c r="AF40" s="324"/>
      <c r="AG40" s="324"/>
      <c r="AH40" s="324"/>
      <c r="AI40" s="324"/>
      <c r="AJ40" s="324"/>
      <c r="AK40" s="324"/>
      <c r="AL40" s="324"/>
      <c r="AM40" s="324"/>
      <c r="AN40" s="324"/>
      <c r="AO40" s="324"/>
    </row>
    <row r="41" spans="1:41" ht="12">
      <c r="A41" s="7"/>
      <c r="B41" s="12" t="s">
        <v>138</v>
      </c>
      <c r="C41" s="12"/>
      <c r="D41" s="12"/>
      <c r="E41" s="52">
        <f>SUBTOTAL(9,E37:E40)</f>
        <v>400</v>
      </c>
      <c r="F41" s="104">
        <f t="shared" si="0"/>
        <v>7.407407407407407E-2</v>
      </c>
      <c r="G41" s="12"/>
      <c r="H41" s="52">
        <f t="shared" ref="H41:S41" si="32">SUBTOTAL(9,H37:H40)</f>
        <v>400</v>
      </c>
      <c r="I41" s="52">
        <f t="shared" si="32"/>
        <v>400</v>
      </c>
      <c r="J41" s="52">
        <f t="shared" si="32"/>
        <v>400</v>
      </c>
      <c r="K41" s="52">
        <f t="shared" si="32"/>
        <v>400</v>
      </c>
      <c r="L41" s="52">
        <f t="shared" si="32"/>
        <v>400</v>
      </c>
      <c r="M41" s="52">
        <f t="shared" si="32"/>
        <v>400</v>
      </c>
      <c r="N41" s="52">
        <f t="shared" si="32"/>
        <v>400</v>
      </c>
      <c r="O41" s="52">
        <f t="shared" si="32"/>
        <v>400</v>
      </c>
      <c r="P41" s="52">
        <f t="shared" si="32"/>
        <v>400</v>
      </c>
      <c r="Q41" s="52">
        <f t="shared" si="32"/>
        <v>400</v>
      </c>
      <c r="R41" s="52">
        <f t="shared" si="32"/>
        <v>400</v>
      </c>
      <c r="S41" s="52">
        <f t="shared" si="32"/>
        <v>400</v>
      </c>
      <c r="T41" s="52"/>
      <c r="U41" s="105">
        <f>SUBTOTAL(9,U37:U40)</f>
        <v>4800</v>
      </c>
      <c r="V41" s="7"/>
      <c r="W41" s="299"/>
      <c r="X41" s="7"/>
      <c r="Y41" s="7"/>
      <c r="Z41" s="7"/>
      <c r="AA41" s="7"/>
      <c r="AB41" s="7"/>
      <c r="AC41" s="7"/>
      <c r="AD41" s="7"/>
      <c r="AE41" s="7"/>
      <c r="AF41" s="7"/>
      <c r="AG41" s="7"/>
      <c r="AH41" s="7"/>
      <c r="AI41" s="7"/>
      <c r="AJ41" s="7"/>
      <c r="AK41" s="7"/>
      <c r="AL41" s="7"/>
      <c r="AM41" s="7"/>
      <c r="AN41" s="7"/>
      <c r="AO41" s="7"/>
    </row>
    <row r="42" spans="1:41" ht="12" outlineLevel="1">
      <c r="A42" s="7"/>
      <c r="B42" s="36" t="s">
        <v>135</v>
      </c>
      <c r="C42" s="7"/>
      <c r="D42" s="7"/>
      <c r="E42" s="40">
        <f>'8. Budget Diagnostic'!F47</f>
        <v>200</v>
      </c>
      <c r="F42" s="106">
        <f t="shared" si="0"/>
        <v>3.7037037037037035E-2</v>
      </c>
      <c r="G42" s="7"/>
      <c r="H42" s="40">
        <f t="shared" ref="H42:H46" si="33">E42</f>
        <v>200</v>
      </c>
      <c r="I42" s="40">
        <f t="shared" ref="I42:S42" si="34">H42</f>
        <v>200</v>
      </c>
      <c r="J42" s="40">
        <f t="shared" si="34"/>
        <v>200</v>
      </c>
      <c r="K42" s="40">
        <f t="shared" si="34"/>
        <v>200</v>
      </c>
      <c r="L42" s="40">
        <f t="shared" si="34"/>
        <v>200</v>
      </c>
      <c r="M42" s="40">
        <f t="shared" si="34"/>
        <v>200</v>
      </c>
      <c r="N42" s="40">
        <f t="shared" si="34"/>
        <v>200</v>
      </c>
      <c r="O42" s="40">
        <f t="shared" si="34"/>
        <v>200</v>
      </c>
      <c r="P42" s="40">
        <f t="shared" si="34"/>
        <v>200</v>
      </c>
      <c r="Q42" s="40">
        <f t="shared" si="34"/>
        <v>200</v>
      </c>
      <c r="R42" s="40">
        <f t="shared" si="34"/>
        <v>200</v>
      </c>
      <c r="S42" s="40">
        <f t="shared" si="34"/>
        <v>200</v>
      </c>
      <c r="T42" s="40"/>
      <c r="U42" s="107">
        <f t="shared" ref="U42:U46" si="35">SUM(H42:S42)</f>
        <v>2400</v>
      </c>
      <c r="V42" s="7"/>
      <c r="W42" s="299"/>
      <c r="X42" s="7"/>
      <c r="Y42" s="7"/>
      <c r="Z42" s="7"/>
      <c r="AA42" s="7"/>
      <c r="AB42" s="7"/>
      <c r="AC42" s="7"/>
      <c r="AD42" s="7"/>
      <c r="AE42" s="7"/>
      <c r="AF42" s="7"/>
      <c r="AG42" s="7"/>
      <c r="AH42" s="7"/>
      <c r="AI42" s="7"/>
      <c r="AJ42" s="7"/>
      <c r="AK42" s="7"/>
      <c r="AL42" s="7"/>
      <c r="AM42" s="7"/>
      <c r="AN42" s="7"/>
      <c r="AO42" s="7"/>
    </row>
    <row r="43" spans="1:41" s="393" customFormat="1" ht="12" outlineLevel="1">
      <c r="A43" s="7"/>
      <c r="B43" s="36" t="s">
        <v>136</v>
      </c>
      <c r="C43" s="7"/>
      <c r="D43" s="7"/>
      <c r="E43" s="383">
        <f>'8. Budget Diagnostic'!F48</f>
        <v>50</v>
      </c>
      <c r="F43" s="106">
        <f t="shared" si="0"/>
        <v>9.2592592592592587E-3</v>
      </c>
      <c r="G43" s="7"/>
      <c r="H43" s="40">
        <f t="shared" ref="H43" si="36">E43</f>
        <v>50</v>
      </c>
      <c r="I43" s="40">
        <f t="shared" ref="I43" si="37">H43</f>
        <v>50</v>
      </c>
      <c r="J43" s="40">
        <f t="shared" ref="J43" si="38">I43</f>
        <v>50</v>
      </c>
      <c r="K43" s="40">
        <f t="shared" ref="K43" si="39">J43</f>
        <v>50</v>
      </c>
      <c r="L43" s="40">
        <f t="shared" ref="L43" si="40">K43</f>
        <v>50</v>
      </c>
      <c r="M43" s="40">
        <f t="shared" ref="M43" si="41">L43</f>
        <v>50</v>
      </c>
      <c r="N43" s="40">
        <f t="shared" ref="N43" si="42">M43</f>
        <v>50</v>
      </c>
      <c r="O43" s="40">
        <f t="shared" ref="O43" si="43">N43</f>
        <v>50</v>
      </c>
      <c r="P43" s="40">
        <f t="shared" ref="P43" si="44">O43</f>
        <v>50</v>
      </c>
      <c r="Q43" s="40">
        <f t="shared" ref="Q43" si="45">P43</f>
        <v>50</v>
      </c>
      <c r="R43" s="40">
        <f t="shared" ref="R43" si="46">Q43</f>
        <v>50</v>
      </c>
      <c r="S43" s="40">
        <f t="shared" ref="S43" si="47">R43</f>
        <v>50</v>
      </c>
      <c r="T43" s="40"/>
      <c r="U43" s="107">
        <f t="shared" ref="U43" si="48">SUM(H43:S43)</f>
        <v>600</v>
      </c>
      <c r="V43" s="7"/>
      <c r="W43" s="299"/>
      <c r="X43" s="7"/>
      <c r="Y43" s="7"/>
      <c r="Z43" s="7"/>
      <c r="AA43" s="7"/>
      <c r="AB43" s="7"/>
      <c r="AC43" s="7"/>
      <c r="AD43" s="7"/>
      <c r="AE43" s="7"/>
      <c r="AF43" s="7"/>
      <c r="AG43" s="7"/>
      <c r="AH43" s="7"/>
      <c r="AI43" s="7"/>
      <c r="AJ43" s="7"/>
      <c r="AK43" s="7"/>
      <c r="AL43" s="7"/>
      <c r="AM43" s="7"/>
      <c r="AN43" s="7"/>
      <c r="AO43" s="7"/>
    </row>
    <row r="44" spans="1:41" ht="12" outlineLevel="1">
      <c r="A44" s="12"/>
      <c r="B44" s="36" t="s">
        <v>137</v>
      </c>
      <c r="C44" s="7"/>
      <c r="D44" s="7"/>
      <c r="E44" s="383">
        <f>'8. Budget Diagnostic'!F49</f>
        <v>25</v>
      </c>
      <c r="F44" s="106">
        <f t="shared" si="0"/>
        <v>4.6296296296296294E-3</v>
      </c>
      <c r="G44" s="7"/>
      <c r="H44" s="40">
        <f t="shared" si="33"/>
        <v>25</v>
      </c>
      <c r="I44" s="40">
        <f t="shared" ref="I44:S44" si="49">H44</f>
        <v>25</v>
      </c>
      <c r="J44" s="40">
        <f t="shared" si="49"/>
        <v>25</v>
      </c>
      <c r="K44" s="40">
        <f t="shared" si="49"/>
        <v>25</v>
      </c>
      <c r="L44" s="40">
        <f t="shared" si="49"/>
        <v>25</v>
      </c>
      <c r="M44" s="40">
        <f t="shared" si="49"/>
        <v>25</v>
      </c>
      <c r="N44" s="40">
        <f t="shared" si="49"/>
        <v>25</v>
      </c>
      <c r="O44" s="40">
        <f t="shared" si="49"/>
        <v>25</v>
      </c>
      <c r="P44" s="40">
        <f t="shared" si="49"/>
        <v>25</v>
      </c>
      <c r="Q44" s="40">
        <f t="shared" si="49"/>
        <v>25</v>
      </c>
      <c r="R44" s="40">
        <f t="shared" si="49"/>
        <v>25</v>
      </c>
      <c r="S44" s="40">
        <f t="shared" si="49"/>
        <v>25</v>
      </c>
      <c r="T44" s="40"/>
      <c r="U44" s="107">
        <f t="shared" si="35"/>
        <v>300</v>
      </c>
      <c r="V44" s="12"/>
      <c r="W44" s="299"/>
      <c r="X44" s="7"/>
      <c r="Y44" s="7"/>
      <c r="Z44" s="7"/>
      <c r="AA44" s="7"/>
      <c r="AB44" s="7"/>
      <c r="AC44" s="7"/>
      <c r="AD44" s="7"/>
      <c r="AE44" s="7"/>
      <c r="AF44" s="7"/>
      <c r="AG44" s="7"/>
      <c r="AH44" s="7"/>
      <c r="AI44" s="7"/>
      <c r="AJ44" s="7"/>
      <c r="AK44" s="7"/>
      <c r="AL44" s="7"/>
      <c r="AM44" s="7"/>
      <c r="AN44" s="7"/>
      <c r="AO44" s="7"/>
    </row>
    <row r="45" spans="1:41" ht="12" outlineLevel="1">
      <c r="A45" s="7"/>
      <c r="B45" s="36" t="s">
        <v>139</v>
      </c>
      <c r="C45" s="7"/>
      <c r="D45" s="7"/>
      <c r="E45" s="383">
        <f>'8. Budget Diagnostic'!F50</f>
        <v>25</v>
      </c>
      <c r="F45" s="106">
        <f t="shared" si="0"/>
        <v>4.6296296296296294E-3</v>
      </c>
      <c r="G45" s="7"/>
      <c r="H45" s="40">
        <f t="shared" si="33"/>
        <v>25</v>
      </c>
      <c r="I45" s="40">
        <f t="shared" ref="I45:S45" si="50">H45</f>
        <v>25</v>
      </c>
      <c r="J45" s="40">
        <f t="shared" si="50"/>
        <v>25</v>
      </c>
      <c r="K45" s="40">
        <f t="shared" si="50"/>
        <v>25</v>
      </c>
      <c r="L45" s="40">
        <f t="shared" si="50"/>
        <v>25</v>
      </c>
      <c r="M45" s="40">
        <f t="shared" si="50"/>
        <v>25</v>
      </c>
      <c r="N45" s="40">
        <f t="shared" si="50"/>
        <v>25</v>
      </c>
      <c r="O45" s="40">
        <f t="shared" si="50"/>
        <v>25</v>
      </c>
      <c r="P45" s="40">
        <f t="shared" si="50"/>
        <v>25</v>
      </c>
      <c r="Q45" s="40">
        <f t="shared" si="50"/>
        <v>25</v>
      </c>
      <c r="R45" s="40">
        <f t="shared" si="50"/>
        <v>25</v>
      </c>
      <c r="S45" s="40">
        <f t="shared" si="50"/>
        <v>25</v>
      </c>
      <c r="T45" s="40"/>
      <c r="U45" s="107">
        <f t="shared" si="35"/>
        <v>300</v>
      </c>
      <c r="V45" s="7"/>
      <c r="W45" s="299"/>
      <c r="X45" s="7"/>
      <c r="Y45" s="7"/>
      <c r="Z45" s="7"/>
      <c r="AA45" s="7"/>
      <c r="AB45" s="7"/>
      <c r="AC45" s="7"/>
      <c r="AD45" s="7"/>
      <c r="AE45" s="7"/>
      <c r="AF45" s="7"/>
      <c r="AG45" s="7"/>
      <c r="AH45" s="7"/>
      <c r="AI45" s="7"/>
      <c r="AJ45" s="7"/>
      <c r="AK45" s="7"/>
      <c r="AL45" s="7"/>
      <c r="AM45" s="7"/>
      <c r="AN45" s="7"/>
      <c r="AO45" s="7"/>
    </row>
    <row r="46" spans="1:41" ht="12" outlineLevel="1">
      <c r="A46" s="7"/>
      <c r="B46" s="399" t="s">
        <v>140</v>
      </c>
      <c r="C46" s="398"/>
      <c r="D46" s="398"/>
      <c r="E46" s="403">
        <f>'8. Budget Diagnostic'!F51</f>
        <v>30</v>
      </c>
      <c r="F46" s="401">
        <f t="shared" si="0"/>
        <v>5.5555555555555558E-3</v>
      </c>
      <c r="G46" s="398"/>
      <c r="H46" s="400">
        <f t="shared" si="33"/>
        <v>30</v>
      </c>
      <c r="I46" s="400">
        <f t="shared" ref="I46:S46" si="51">H46</f>
        <v>30</v>
      </c>
      <c r="J46" s="400">
        <f t="shared" si="51"/>
        <v>30</v>
      </c>
      <c r="K46" s="400">
        <f t="shared" si="51"/>
        <v>30</v>
      </c>
      <c r="L46" s="400">
        <f t="shared" si="51"/>
        <v>30</v>
      </c>
      <c r="M46" s="400">
        <f t="shared" si="51"/>
        <v>30</v>
      </c>
      <c r="N46" s="400">
        <f t="shared" si="51"/>
        <v>30</v>
      </c>
      <c r="O46" s="400">
        <f t="shared" si="51"/>
        <v>30</v>
      </c>
      <c r="P46" s="400">
        <f t="shared" si="51"/>
        <v>30</v>
      </c>
      <c r="Q46" s="400">
        <f t="shared" si="51"/>
        <v>30</v>
      </c>
      <c r="R46" s="400">
        <f t="shared" si="51"/>
        <v>30</v>
      </c>
      <c r="S46" s="400">
        <f t="shared" si="51"/>
        <v>30</v>
      </c>
      <c r="T46" s="400"/>
      <c r="U46" s="402">
        <f t="shared" si="35"/>
        <v>360</v>
      </c>
      <c r="V46" s="7"/>
      <c r="W46" s="299"/>
      <c r="X46" s="7"/>
      <c r="Y46" s="7"/>
      <c r="Z46" s="7"/>
      <c r="AA46" s="7"/>
      <c r="AB46" s="7"/>
      <c r="AC46" s="7"/>
      <c r="AD46" s="7"/>
      <c r="AE46" s="7"/>
      <c r="AF46" s="7"/>
      <c r="AG46" s="7"/>
      <c r="AH46" s="7"/>
      <c r="AI46" s="7"/>
      <c r="AJ46" s="7"/>
      <c r="AK46" s="7"/>
      <c r="AL46" s="7"/>
      <c r="AM46" s="7"/>
      <c r="AN46" s="7"/>
      <c r="AO46" s="7"/>
    </row>
    <row r="47" spans="1:41" ht="12">
      <c r="A47" s="12"/>
      <c r="B47" s="12" t="s">
        <v>144</v>
      </c>
      <c r="C47" s="12"/>
      <c r="D47" s="12"/>
      <c r="E47" s="52">
        <f>SUBTOTAL(9,E42:E46)</f>
        <v>330</v>
      </c>
      <c r="F47" s="104">
        <f t="shared" si="0"/>
        <v>6.1111111111111109E-2</v>
      </c>
      <c r="G47" s="12"/>
      <c r="H47" s="52">
        <f t="shared" ref="H47:S47" si="52">SUBTOTAL(9,H42:H46)</f>
        <v>330</v>
      </c>
      <c r="I47" s="52">
        <f t="shared" si="52"/>
        <v>330</v>
      </c>
      <c r="J47" s="52">
        <f t="shared" si="52"/>
        <v>330</v>
      </c>
      <c r="K47" s="52">
        <f t="shared" si="52"/>
        <v>330</v>
      </c>
      <c r="L47" s="52">
        <f t="shared" si="52"/>
        <v>330</v>
      </c>
      <c r="M47" s="52">
        <f t="shared" si="52"/>
        <v>330</v>
      </c>
      <c r="N47" s="52">
        <f t="shared" si="52"/>
        <v>330</v>
      </c>
      <c r="O47" s="52">
        <f t="shared" si="52"/>
        <v>330</v>
      </c>
      <c r="P47" s="52">
        <f t="shared" si="52"/>
        <v>330</v>
      </c>
      <c r="Q47" s="52">
        <f t="shared" si="52"/>
        <v>330</v>
      </c>
      <c r="R47" s="52">
        <f t="shared" si="52"/>
        <v>330</v>
      </c>
      <c r="S47" s="52">
        <f t="shared" si="52"/>
        <v>330</v>
      </c>
      <c r="T47" s="52"/>
      <c r="U47" s="105">
        <f>SUBTOTAL(9,U42:U46)</f>
        <v>3960</v>
      </c>
      <c r="V47" s="12"/>
      <c r="W47" s="299"/>
      <c r="X47" s="7"/>
      <c r="Y47" s="7"/>
      <c r="Z47" s="7"/>
      <c r="AA47" s="7"/>
      <c r="AB47" s="7"/>
      <c r="AC47" s="7"/>
      <c r="AD47" s="7"/>
      <c r="AE47" s="7"/>
      <c r="AF47" s="7"/>
      <c r="AG47" s="7"/>
      <c r="AH47" s="7"/>
      <c r="AI47" s="7"/>
      <c r="AJ47" s="7"/>
      <c r="AK47" s="7"/>
      <c r="AL47" s="7"/>
      <c r="AM47" s="7"/>
      <c r="AN47" s="7"/>
      <c r="AO47" s="7"/>
    </row>
    <row r="48" spans="1:41" ht="12" outlineLevel="1">
      <c r="A48" s="7"/>
      <c r="B48" s="36" t="s">
        <v>141</v>
      </c>
      <c r="C48" s="7"/>
      <c r="D48" s="7"/>
      <c r="E48" s="40">
        <f>SUMIF('5. Understanding Expenses'!$H$23:$H$50,'9. Budget Forecast'!$B48,'5. Understanding Expenses'!$I$23:$I$50)</f>
        <v>100</v>
      </c>
      <c r="F48" s="106">
        <f t="shared" si="0"/>
        <v>1.8518518518518517E-2</v>
      </c>
      <c r="G48" s="7"/>
      <c r="H48" s="40">
        <f t="shared" ref="H48:H49" si="53">E48</f>
        <v>100</v>
      </c>
      <c r="I48" s="40">
        <f t="shared" ref="I48:S48" si="54">H48</f>
        <v>100</v>
      </c>
      <c r="J48" s="40">
        <f t="shared" si="54"/>
        <v>100</v>
      </c>
      <c r="K48" s="40">
        <f t="shared" si="54"/>
        <v>100</v>
      </c>
      <c r="L48" s="40">
        <f t="shared" si="54"/>
        <v>100</v>
      </c>
      <c r="M48" s="40">
        <f t="shared" si="54"/>
        <v>100</v>
      </c>
      <c r="N48" s="40">
        <f t="shared" si="54"/>
        <v>100</v>
      </c>
      <c r="O48" s="40">
        <f t="shared" si="54"/>
        <v>100</v>
      </c>
      <c r="P48" s="40">
        <f t="shared" si="54"/>
        <v>100</v>
      </c>
      <c r="Q48" s="40">
        <f t="shared" si="54"/>
        <v>100</v>
      </c>
      <c r="R48" s="40">
        <f t="shared" si="54"/>
        <v>100</v>
      </c>
      <c r="S48" s="40">
        <f t="shared" si="54"/>
        <v>100</v>
      </c>
      <c r="T48" s="40"/>
      <c r="U48" s="107">
        <f t="shared" ref="U48:U49" si="55">SUM(H48:S48)</f>
        <v>1200</v>
      </c>
      <c r="V48" s="7"/>
      <c r="W48" s="299"/>
      <c r="X48" s="7"/>
      <c r="Y48" s="7"/>
      <c r="Z48" s="7"/>
      <c r="AA48" s="7"/>
      <c r="AB48" s="7"/>
      <c r="AC48" s="7"/>
      <c r="AD48" s="7"/>
      <c r="AE48" s="7"/>
      <c r="AF48" s="7"/>
      <c r="AG48" s="7"/>
      <c r="AH48" s="7"/>
      <c r="AI48" s="7"/>
      <c r="AJ48" s="7"/>
      <c r="AK48" s="7"/>
      <c r="AL48" s="7"/>
      <c r="AM48" s="7"/>
      <c r="AN48" s="7"/>
      <c r="AO48" s="7"/>
    </row>
    <row r="49" spans="1:41" ht="12" outlineLevel="1">
      <c r="A49" s="7"/>
      <c r="B49" s="49" t="s">
        <v>171</v>
      </c>
      <c r="C49" s="101"/>
      <c r="D49" s="101"/>
      <c r="E49" s="50">
        <f>SUMIF('5. Understanding Expenses'!$H$23:$H$50,'9. Budget Forecast'!$B49,'5. Understanding Expenses'!$I$23:$I$50)</f>
        <v>150</v>
      </c>
      <c r="F49" s="102">
        <f t="shared" si="0"/>
        <v>2.7777777777777776E-2</v>
      </c>
      <c r="G49" s="7"/>
      <c r="H49" s="50">
        <f t="shared" si="53"/>
        <v>150</v>
      </c>
      <c r="I49" s="50">
        <f t="shared" ref="I49:S49" si="56">H49</f>
        <v>150</v>
      </c>
      <c r="J49" s="50">
        <f t="shared" si="56"/>
        <v>150</v>
      </c>
      <c r="K49" s="50">
        <f t="shared" si="56"/>
        <v>150</v>
      </c>
      <c r="L49" s="50">
        <f t="shared" si="56"/>
        <v>150</v>
      </c>
      <c r="M49" s="50">
        <f t="shared" si="56"/>
        <v>150</v>
      </c>
      <c r="N49" s="50">
        <f t="shared" si="56"/>
        <v>150</v>
      </c>
      <c r="O49" s="50">
        <f t="shared" si="56"/>
        <v>150</v>
      </c>
      <c r="P49" s="50">
        <f t="shared" si="56"/>
        <v>150</v>
      </c>
      <c r="Q49" s="50">
        <f t="shared" si="56"/>
        <v>150</v>
      </c>
      <c r="R49" s="50">
        <f t="shared" si="56"/>
        <v>150</v>
      </c>
      <c r="S49" s="50">
        <f t="shared" si="56"/>
        <v>150</v>
      </c>
      <c r="T49" s="40"/>
      <c r="U49" s="103">
        <f t="shared" si="55"/>
        <v>1800</v>
      </c>
      <c r="V49" s="7"/>
      <c r="W49" s="299"/>
      <c r="X49" s="7"/>
      <c r="Y49" s="7"/>
      <c r="Z49" s="7"/>
      <c r="AA49" s="7"/>
      <c r="AB49" s="7"/>
      <c r="AC49" s="7"/>
      <c r="AD49" s="7"/>
      <c r="AE49" s="7"/>
      <c r="AF49" s="7"/>
      <c r="AG49" s="7"/>
      <c r="AH49" s="7"/>
      <c r="AI49" s="7"/>
      <c r="AJ49" s="7"/>
      <c r="AK49" s="7"/>
      <c r="AL49" s="7"/>
      <c r="AM49" s="7"/>
      <c r="AN49" s="7"/>
      <c r="AO49" s="7"/>
    </row>
    <row r="50" spans="1:41" ht="12">
      <c r="A50" s="7"/>
      <c r="B50" s="12" t="s">
        <v>145</v>
      </c>
      <c r="C50" s="12"/>
      <c r="D50" s="12"/>
      <c r="E50" s="52">
        <f>SUBTOTAL(9,E48:E49)</f>
        <v>250</v>
      </c>
      <c r="F50" s="104">
        <f t="shared" si="0"/>
        <v>4.6296296296296294E-2</v>
      </c>
      <c r="G50" s="12"/>
      <c r="H50" s="52">
        <f t="shared" ref="H50:S50" si="57">SUBTOTAL(9,H48:H49)</f>
        <v>250</v>
      </c>
      <c r="I50" s="52">
        <f t="shared" si="57"/>
        <v>250</v>
      </c>
      <c r="J50" s="52">
        <f t="shared" si="57"/>
        <v>250</v>
      </c>
      <c r="K50" s="52">
        <f t="shared" si="57"/>
        <v>250</v>
      </c>
      <c r="L50" s="52">
        <f t="shared" si="57"/>
        <v>250</v>
      </c>
      <c r="M50" s="52">
        <f t="shared" si="57"/>
        <v>250</v>
      </c>
      <c r="N50" s="52">
        <f t="shared" si="57"/>
        <v>250</v>
      </c>
      <c r="O50" s="52">
        <f t="shared" si="57"/>
        <v>250</v>
      </c>
      <c r="P50" s="52">
        <f t="shared" si="57"/>
        <v>250</v>
      </c>
      <c r="Q50" s="52">
        <f t="shared" si="57"/>
        <v>250</v>
      </c>
      <c r="R50" s="52">
        <f t="shared" si="57"/>
        <v>250</v>
      </c>
      <c r="S50" s="52">
        <f t="shared" si="57"/>
        <v>250</v>
      </c>
      <c r="T50" s="52"/>
      <c r="U50" s="105">
        <f>SUBTOTAL(9,U48:U49)</f>
        <v>3000</v>
      </c>
      <c r="V50" s="7"/>
      <c r="W50" s="299"/>
      <c r="X50" s="7"/>
      <c r="Y50" s="7"/>
      <c r="Z50" s="7"/>
      <c r="AA50" s="7"/>
      <c r="AB50" s="7"/>
      <c r="AC50" s="7"/>
      <c r="AD50" s="7"/>
      <c r="AE50" s="7"/>
      <c r="AF50" s="7"/>
      <c r="AG50" s="7"/>
      <c r="AH50" s="7"/>
      <c r="AI50" s="7"/>
      <c r="AJ50" s="7"/>
      <c r="AK50" s="7"/>
      <c r="AL50" s="7"/>
      <c r="AM50" s="7"/>
      <c r="AN50" s="7"/>
      <c r="AO50" s="7"/>
    </row>
    <row r="51" spans="1:41" ht="12.75" thickBot="1">
      <c r="A51" s="7"/>
      <c r="B51" s="42" t="s">
        <v>150</v>
      </c>
      <c r="C51" s="42"/>
      <c r="D51" s="42"/>
      <c r="E51" s="43">
        <f>SUM(E21-E23-E30-E36-E41-E47-E50)</f>
        <v>1140</v>
      </c>
      <c r="F51" s="108">
        <f t="shared" si="0"/>
        <v>0.21111111111111111</v>
      </c>
      <c r="G51" s="7"/>
      <c r="H51" s="43">
        <f t="shared" ref="H51:S51" si="58">SUM(H21-H23-H30-H36-H41-H47-H50)</f>
        <v>1140</v>
      </c>
      <c r="I51" s="43">
        <f t="shared" si="58"/>
        <v>1140</v>
      </c>
      <c r="J51" s="43">
        <f t="shared" si="58"/>
        <v>1140</v>
      </c>
      <c r="K51" s="43">
        <f t="shared" si="58"/>
        <v>1140</v>
      </c>
      <c r="L51" s="43">
        <f t="shared" si="58"/>
        <v>1140</v>
      </c>
      <c r="M51" s="43">
        <f t="shared" si="58"/>
        <v>1140</v>
      </c>
      <c r="N51" s="43">
        <f t="shared" si="58"/>
        <v>1140</v>
      </c>
      <c r="O51" s="43">
        <f t="shared" si="58"/>
        <v>1140</v>
      </c>
      <c r="P51" s="43">
        <f t="shared" si="58"/>
        <v>1140</v>
      </c>
      <c r="Q51" s="43">
        <f t="shared" si="58"/>
        <v>1140</v>
      </c>
      <c r="R51" s="43">
        <f t="shared" si="58"/>
        <v>1140</v>
      </c>
      <c r="S51" s="43">
        <f t="shared" si="58"/>
        <v>1140</v>
      </c>
      <c r="T51" s="40"/>
      <c r="U51" s="109">
        <f>SUM(U21-U23-U30-U36-U41-U47-U50)</f>
        <v>13680</v>
      </c>
      <c r="V51" s="7"/>
      <c r="W51" s="299"/>
      <c r="X51" s="7"/>
      <c r="Y51" s="7"/>
      <c r="Z51" s="7"/>
      <c r="AA51" s="7"/>
      <c r="AB51" s="7"/>
      <c r="AC51" s="7"/>
      <c r="AD51" s="7"/>
      <c r="AE51" s="7"/>
      <c r="AF51" s="7"/>
      <c r="AG51" s="7"/>
      <c r="AH51" s="7"/>
      <c r="AI51" s="7"/>
      <c r="AJ51" s="7"/>
      <c r="AK51" s="7"/>
      <c r="AL51" s="7"/>
      <c r="AM51" s="7"/>
      <c r="AN51" s="7"/>
      <c r="AO51" s="7"/>
    </row>
    <row r="52" spans="1:41" ht="11.25" customHeight="1">
      <c r="A52" s="7"/>
      <c r="B52" s="7"/>
      <c r="C52" s="7"/>
      <c r="D52" s="7"/>
      <c r="E52" s="7"/>
      <c r="F52" s="7"/>
      <c r="G52" s="7"/>
      <c r="H52" s="7"/>
      <c r="I52" s="7"/>
      <c r="J52" s="7"/>
      <c r="K52" s="7"/>
      <c r="L52" s="7"/>
      <c r="M52" s="7"/>
      <c r="N52" s="7"/>
      <c r="O52" s="7"/>
      <c r="P52" s="7"/>
      <c r="Q52" s="7"/>
      <c r="R52" s="7"/>
      <c r="S52" s="7"/>
      <c r="T52" s="7"/>
      <c r="U52" s="110"/>
      <c r="V52" s="7"/>
      <c r="W52" s="299"/>
      <c r="X52" s="7"/>
      <c r="Y52" s="7"/>
      <c r="Z52" s="7"/>
      <c r="AA52" s="7"/>
      <c r="AB52" s="7"/>
      <c r="AC52" s="7"/>
      <c r="AD52" s="7"/>
      <c r="AE52" s="7"/>
      <c r="AF52" s="7"/>
      <c r="AG52" s="7"/>
      <c r="AH52" s="7"/>
      <c r="AI52" s="7"/>
      <c r="AJ52" s="7"/>
      <c r="AK52" s="7"/>
      <c r="AL52" s="7"/>
      <c r="AM52" s="7"/>
      <c r="AN52" s="7"/>
      <c r="AO52" s="7"/>
    </row>
    <row r="53" spans="1:41" s="294" customFormat="1" ht="11.25" customHeight="1">
      <c r="A53" s="7"/>
      <c r="B53" s="7"/>
      <c r="C53" s="7"/>
      <c r="D53" s="7"/>
      <c r="E53" s="7"/>
      <c r="F53" s="7"/>
      <c r="G53" s="7"/>
      <c r="H53" s="7"/>
      <c r="I53" s="7"/>
      <c r="J53" s="7"/>
      <c r="K53" s="7"/>
      <c r="L53" s="7"/>
      <c r="M53" s="7"/>
      <c r="N53" s="7"/>
      <c r="O53" s="7"/>
      <c r="P53" s="7"/>
      <c r="Q53" s="7"/>
      <c r="R53" s="7"/>
      <c r="S53" s="7"/>
      <c r="T53" s="7"/>
      <c r="U53" s="324"/>
      <c r="V53" s="7"/>
      <c r="W53" s="299"/>
      <c r="X53" s="7"/>
      <c r="Y53" s="7"/>
      <c r="Z53" s="7"/>
      <c r="AA53" s="7"/>
      <c r="AB53" s="7"/>
      <c r="AC53" s="7"/>
      <c r="AD53" s="7"/>
      <c r="AE53" s="7"/>
      <c r="AF53" s="7"/>
      <c r="AG53" s="7"/>
      <c r="AH53" s="7"/>
      <c r="AI53" s="7"/>
      <c r="AJ53" s="7"/>
      <c r="AK53" s="7"/>
      <c r="AL53" s="7"/>
      <c r="AM53" s="7"/>
      <c r="AN53" s="7"/>
      <c r="AO53" s="7"/>
    </row>
    <row r="54" spans="1:41" ht="11.25" customHeight="1">
      <c r="A54" s="299"/>
      <c r="B54" s="299"/>
      <c r="C54" s="299"/>
      <c r="D54" s="299"/>
      <c r="E54" s="299"/>
      <c r="F54" s="299"/>
      <c r="G54" s="299"/>
      <c r="H54" s="299"/>
      <c r="I54" s="299"/>
      <c r="J54" s="299"/>
      <c r="K54" s="299"/>
      <c r="L54" s="299"/>
      <c r="M54" s="299"/>
      <c r="N54" s="299"/>
      <c r="O54" s="299"/>
      <c r="P54" s="299"/>
      <c r="Q54" s="299"/>
      <c r="R54" s="299"/>
      <c r="S54" s="299"/>
      <c r="T54" s="299"/>
      <c r="U54" s="299"/>
      <c r="V54" s="299"/>
      <c r="W54" s="299"/>
      <c r="X54" s="7"/>
      <c r="Y54" s="7"/>
      <c r="Z54" s="7"/>
      <c r="AA54" s="7"/>
      <c r="AB54" s="7"/>
      <c r="AC54" s="7"/>
      <c r="AD54" s="7"/>
      <c r="AE54" s="7"/>
      <c r="AF54" s="7"/>
      <c r="AG54" s="7"/>
      <c r="AH54" s="7"/>
      <c r="AI54" s="7"/>
      <c r="AJ54" s="7"/>
      <c r="AK54" s="7"/>
      <c r="AL54" s="7"/>
      <c r="AM54" s="7"/>
      <c r="AN54" s="7"/>
      <c r="AO54" s="7"/>
    </row>
    <row r="55" spans="1:41" ht="11.2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row>
    <row r="56" spans="1:41" ht="11.2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row>
    <row r="57" spans="1:41" ht="11.2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row>
    <row r="58" spans="1:41" ht="11.2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row>
    <row r="59" spans="1:41" ht="11.2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row>
    <row r="60" spans="1:41" ht="11.2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row>
    <row r="61" spans="1:41" ht="11.2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row>
    <row r="62" spans="1:41" ht="11.2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row>
    <row r="63" spans="1:41" ht="11.2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row>
    <row r="64" spans="1:41" ht="11.2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row>
    <row r="65" spans="1:41" ht="11.2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row>
    <row r="66" spans="1:41" ht="11.2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row>
    <row r="67" spans="1:41" ht="11.2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row>
    <row r="68" spans="1:41" ht="11.2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row>
    <row r="69" spans="1:41" ht="11.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row>
    <row r="70" spans="1:41" ht="11.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row>
    <row r="71" spans="1:41" ht="11.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row>
    <row r="72" spans="1:41" ht="11.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row>
    <row r="73" spans="1:41" ht="11.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row>
    <row r="74" spans="1:41" ht="11.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row>
    <row r="75" spans="1:41" ht="11.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row>
    <row r="76" spans="1:41" ht="11.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row>
    <row r="77" spans="1:41" ht="11.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row>
    <row r="78" spans="1:41" ht="11.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row>
    <row r="79" spans="1:41" ht="11.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row>
    <row r="80" spans="1:41" ht="11.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row>
    <row r="81" spans="1:41" ht="11.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row>
    <row r="82" spans="1:41" ht="11.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row>
    <row r="83" spans="1:41" ht="11.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row>
    <row r="84" spans="1:41" ht="11.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row>
    <row r="85" spans="1:41" ht="11.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row>
    <row r="86" spans="1:41" ht="11.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row>
    <row r="87" spans="1:41" ht="11.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row>
    <row r="88" spans="1:41" ht="11.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row>
    <row r="89" spans="1:41" ht="11.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row>
    <row r="90" spans="1:41" ht="11.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row>
    <row r="91" spans="1:41" ht="11.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row>
    <row r="92" spans="1:41" ht="11.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row>
    <row r="93" spans="1:41" ht="11.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row>
    <row r="94" spans="1:41" ht="11.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row>
    <row r="95" spans="1:41" ht="11.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row>
    <row r="96" spans="1:41" ht="11.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row>
    <row r="97" spans="1:41" ht="11.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row>
    <row r="98" spans="1:41" ht="11.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row>
    <row r="99" spans="1:41" ht="11.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row>
    <row r="100" spans="1:41" ht="11.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row>
    <row r="101" spans="1:41" ht="11.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row>
    <row r="102" spans="1:41" ht="11.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1:41" ht="11.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row>
    <row r="104" spans="1:41" ht="11.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row>
    <row r="105" spans="1:41" ht="11.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row>
    <row r="106" spans="1:41" ht="11.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row>
    <row r="107" spans="1:41" ht="11.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row>
    <row r="108" spans="1:41" ht="11.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row>
    <row r="109" spans="1:41" ht="11.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row>
    <row r="110" spans="1:41" ht="11.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row>
    <row r="111" spans="1:41" ht="11.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row>
    <row r="112" spans="1:41" ht="11.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row>
    <row r="113" spans="1:41" ht="11.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row>
    <row r="114" spans="1:41" ht="11.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row>
    <row r="115" spans="1:41" ht="11.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row>
    <row r="116" spans="1:41" ht="11.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row>
    <row r="117" spans="1:41" ht="11.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row>
    <row r="118" spans="1:41" ht="11.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row>
    <row r="119" spans="1:41" ht="11.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row>
    <row r="120" spans="1:41" ht="11.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row>
    <row r="121" spans="1:41" ht="11.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row>
    <row r="122" spans="1:41" ht="11.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row>
    <row r="123" spans="1:41" ht="11.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row>
    <row r="124" spans="1:41" ht="11.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row>
    <row r="125" spans="1:41" ht="11.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row>
    <row r="126" spans="1:41" ht="11.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row>
    <row r="127" spans="1:41" ht="11.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row>
    <row r="128" spans="1:41" ht="11.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row>
    <row r="129" spans="1:41" ht="11.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row>
    <row r="130" spans="1:41" ht="11.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row>
    <row r="131" spans="1:41" ht="11.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row>
    <row r="132" spans="1:41" ht="11.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row>
    <row r="133" spans="1:41" ht="11.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row>
    <row r="134" spans="1:41" ht="11.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row>
    <row r="135" spans="1:41" ht="11.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row>
    <row r="136" spans="1:41" ht="11.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row>
    <row r="137" spans="1:41" ht="11.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row>
    <row r="138" spans="1:41" ht="11.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row>
    <row r="139" spans="1:41" ht="11.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row>
    <row r="140" spans="1:41" ht="11.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row>
    <row r="141" spans="1:41" ht="11.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row>
    <row r="142" spans="1:41" ht="11.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row>
    <row r="143" spans="1:41" ht="11.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row>
    <row r="144" spans="1:41" ht="11.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row>
    <row r="145" spans="1:41" ht="11.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row>
    <row r="146" spans="1:41" ht="11.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row>
    <row r="147" spans="1:41" ht="11.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row>
    <row r="148" spans="1:41" ht="11.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1:41" ht="11.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row>
    <row r="150" spans="1:41" ht="11.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row>
    <row r="151" spans="1:41" ht="11.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row>
    <row r="152" spans="1:41" ht="11.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row>
    <row r="153" spans="1:41" ht="11.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row>
    <row r="154" spans="1:41" ht="11.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row>
    <row r="155" spans="1:41" ht="11.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row>
    <row r="156" spans="1:41" ht="11.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row>
    <row r="157" spans="1:41" ht="11.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row>
    <row r="158" spans="1:41" ht="11.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row>
    <row r="159" spans="1:41" ht="11.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row>
    <row r="160" spans="1:41" ht="11.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row>
    <row r="161" spans="1:41" ht="11.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row>
    <row r="162" spans="1:41" ht="11.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row>
    <row r="163" spans="1:41"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row>
    <row r="164" spans="1:41"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row>
    <row r="165" spans="1:41"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row>
    <row r="166" spans="1:41"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row>
    <row r="167" spans="1:41"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row>
    <row r="168" spans="1:41"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row>
    <row r="169" spans="1:41"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row>
    <row r="170" spans="1:41"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row>
    <row r="171" spans="1:41"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row>
    <row r="172" spans="1:41"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row>
    <row r="173" spans="1:41"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row>
    <row r="174" spans="1:41"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row>
    <row r="175" spans="1:41"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row>
    <row r="176" spans="1:41"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row>
    <row r="177" spans="1:41"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row>
    <row r="178" spans="1:41"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row>
    <row r="179" spans="1:41"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row>
    <row r="180" spans="1:41"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row>
    <row r="181" spans="1:41"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row>
    <row r="182" spans="1:41"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row>
    <row r="183" spans="1:41"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row>
    <row r="184" spans="1:41"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row>
    <row r="185" spans="1:41"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row>
    <row r="186" spans="1:41"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row>
    <row r="187" spans="1:41"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row>
    <row r="188" spans="1:41"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row>
    <row r="189" spans="1:41"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row>
    <row r="190" spans="1:41"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row>
    <row r="191" spans="1:41"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row>
    <row r="192" spans="1:41"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row>
    <row r="193" spans="1:41"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row>
    <row r="194" spans="1:41"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row>
    <row r="195" spans="1:41"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row>
    <row r="196" spans="1:41"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row>
    <row r="197" spans="1:41"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row>
    <row r="198" spans="1:41"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row>
    <row r="199" spans="1:41"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row>
    <row r="200" spans="1:41"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row>
    <row r="201" spans="1:41"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row>
    <row r="202" spans="1:41"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row>
    <row r="203" spans="1:41"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row>
    <row r="204" spans="1:41"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row>
    <row r="205" spans="1:41"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row>
    <row r="206" spans="1:41"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row>
    <row r="207" spans="1:41"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row>
    <row r="208" spans="1:41"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row>
    <row r="209" spans="1:41"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row>
    <row r="210" spans="1:41"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row>
    <row r="211" spans="1:41"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row>
    <row r="212" spans="1:41"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row>
    <row r="213" spans="1:41"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row>
    <row r="214" spans="1:41"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row>
    <row r="215" spans="1:41"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row>
    <row r="216" spans="1:41"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row>
    <row r="217" spans="1:41"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row>
    <row r="218" spans="1:41"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row>
    <row r="219" spans="1:41"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row>
    <row r="220" spans="1:41"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row>
    <row r="221" spans="1:41"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row>
    <row r="222" spans="1:41"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row>
    <row r="223" spans="1:41"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row>
    <row r="224" spans="1:41"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row>
    <row r="225" spans="1:41"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row>
    <row r="226" spans="1:41"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row>
    <row r="227" spans="1:41"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row>
    <row r="228" spans="1:41"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row>
    <row r="229" spans="1:41"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row>
    <row r="230" spans="1:41"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row>
    <row r="231" spans="1:41"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row>
    <row r="232" spans="1:41"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row>
    <row r="233" spans="1:41"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row>
    <row r="234" spans="1:41"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row>
    <row r="235" spans="1:41"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row>
    <row r="236" spans="1:41"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row>
    <row r="237" spans="1:41"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row>
    <row r="238" spans="1:41"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row>
    <row r="239" spans="1:41"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row>
    <row r="240" spans="1:41"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row>
    <row r="241" spans="1:41"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row>
    <row r="242" spans="1:41"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row>
    <row r="243" spans="1:41"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row>
    <row r="244" spans="1:41"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row>
    <row r="245" spans="1:41"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row>
    <row r="246" spans="1:41"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row>
    <row r="247" spans="1:41"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row>
    <row r="248" spans="1:41"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row>
    <row r="249" spans="1:41"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row>
    <row r="250" spans="1:41"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row>
    <row r="251" spans="1:41"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row>
    <row r="252" spans="1:41"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row>
    <row r="253" spans="1:41"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row>
    <row r="254" spans="1:41"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row>
    <row r="255" spans="1:41"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row>
    <row r="256" spans="1:41"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row>
    <row r="257" spans="1:41"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row>
    <row r="258" spans="1:41"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row>
    <row r="259" spans="1:41"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row>
    <row r="260" spans="1:41"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row>
    <row r="261" spans="1:41"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row>
    <row r="262" spans="1:41"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row>
    <row r="263" spans="1:41"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row>
    <row r="264" spans="1:41"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row>
    <row r="265" spans="1:41"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row>
    <row r="266" spans="1:41"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row>
    <row r="267" spans="1:41"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row>
    <row r="268" spans="1:41"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row>
    <row r="269" spans="1:41"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row>
    <row r="270" spans="1:41"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row>
    <row r="271" spans="1:41"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row>
    <row r="272" spans="1:41"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row>
    <row r="273" spans="1:41"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row>
    <row r="274" spans="1:41"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row>
    <row r="275" spans="1:41"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row>
    <row r="276" spans="1:41"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row>
    <row r="277" spans="1:41"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row>
    <row r="278" spans="1:41"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row>
    <row r="279" spans="1:41"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row>
    <row r="280" spans="1:41"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row>
    <row r="281" spans="1:41"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row>
    <row r="282" spans="1:41"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row>
    <row r="283" spans="1:41"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row>
    <row r="284" spans="1:41"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row>
    <row r="285" spans="1:41"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row>
    <row r="286" spans="1:41"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row>
    <row r="287" spans="1:41"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row>
    <row r="288" spans="1:41"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row>
    <row r="289" spans="1:41"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row>
    <row r="290" spans="1:41"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row>
    <row r="291" spans="1:41"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row>
    <row r="292" spans="1:41"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row>
    <row r="293" spans="1:41"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row>
    <row r="294" spans="1:41"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row>
    <row r="295" spans="1:41"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row>
    <row r="296" spans="1:41"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row>
    <row r="297" spans="1:41"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row>
    <row r="298" spans="1:41"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row>
    <row r="299" spans="1:41"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row>
    <row r="300" spans="1:41"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row>
    <row r="301" spans="1:41"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row>
    <row r="302" spans="1:41"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row>
    <row r="303" spans="1:41"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row>
    <row r="304" spans="1:41"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row>
    <row r="305" spans="1:41"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row>
    <row r="306" spans="1:41"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row>
    <row r="307" spans="1:41"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row>
    <row r="308" spans="1:41"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row>
    <row r="309" spans="1:41"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row>
    <row r="310" spans="1:41"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row>
    <row r="311" spans="1:41"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row>
    <row r="312" spans="1:41"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row>
    <row r="313" spans="1:41"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row>
    <row r="314" spans="1:41"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row>
    <row r="315" spans="1:41"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row>
    <row r="316" spans="1:41"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row>
    <row r="317" spans="1:41"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row>
    <row r="318" spans="1:41"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row>
    <row r="319" spans="1:41"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row>
    <row r="320" spans="1:41"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row>
    <row r="321" spans="1:41"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row>
    <row r="322" spans="1:41"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row>
    <row r="323" spans="1:41"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row>
    <row r="324" spans="1:41"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row>
    <row r="325" spans="1:41"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row>
    <row r="326" spans="1:41"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row>
    <row r="327" spans="1:41"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row>
    <row r="328" spans="1:41"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row>
    <row r="329" spans="1:41"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row>
    <row r="330" spans="1:41"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row>
    <row r="331" spans="1:41"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row>
    <row r="332" spans="1:41"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row>
    <row r="333" spans="1:41"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row>
    <row r="334" spans="1:41"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row>
    <row r="335" spans="1:41"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row>
    <row r="336" spans="1:41"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row>
    <row r="337" spans="1:41"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row>
    <row r="338" spans="1:41"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row>
    <row r="339" spans="1:41"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row>
    <row r="340" spans="1:41"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row>
    <row r="341" spans="1:41"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row>
    <row r="342" spans="1:41"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row>
    <row r="343" spans="1:41"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row>
    <row r="344" spans="1:41"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row>
    <row r="345" spans="1:41"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row>
    <row r="346" spans="1:41"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row>
    <row r="347" spans="1:41"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row>
    <row r="348" spans="1:41"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row>
    <row r="349" spans="1:41"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row>
    <row r="350" spans="1:41"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row>
    <row r="351" spans="1:41"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row>
    <row r="352" spans="1:41"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row>
    <row r="353" spans="1:41"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row>
    <row r="354" spans="1:41"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row>
    <row r="355" spans="1:41"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row>
    <row r="356" spans="1:41"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row>
    <row r="357" spans="1:41"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row>
    <row r="358" spans="1:41"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row>
    <row r="359" spans="1:41"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row>
    <row r="360" spans="1:41"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row>
    <row r="361" spans="1:41"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row>
    <row r="362" spans="1:41"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row>
    <row r="363" spans="1:41"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row>
    <row r="364" spans="1:41"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row>
    <row r="365" spans="1:41"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row>
    <row r="366" spans="1:41"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row>
    <row r="367" spans="1:41"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row>
    <row r="368" spans="1:41"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row>
    <row r="369" spans="1:41"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row>
    <row r="370" spans="1:41"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row>
    <row r="371" spans="1:41"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row>
    <row r="372" spans="1:41"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row>
    <row r="373" spans="1:41"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row>
    <row r="374" spans="1:41"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row>
    <row r="375" spans="1:41"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row>
    <row r="376" spans="1:41"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row>
    <row r="377" spans="1:41"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row>
    <row r="378" spans="1:41"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row>
    <row r="379" spans="1:41"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row>
    <row r="380" spans="1:41"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row>
    <row r="381" spans="1:41"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row>
    <row r="382" spans="1:41"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row>
    <row r="383" spans="1:41"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row>
    <row r="384" spans="1:41"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row>
    <row r="385" spans="1:41"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row>
    <row r="386" spans="1:41"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row>
    <row r="387" spans="1:41"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row>
    <row r="388" spans="1:41"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row>
    <row r="389" spans="1:41"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row>
    <row r="390" spans="1:41"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row>
    <row r="391" spans="1:41"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row>
    <row r="392" spans="1:41"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row>
    <row r="393" spans="1:41"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row>
    <row r="394" spans="1:41"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row>
    <row r="395" spans="1:41"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row>
    <row r="396" spans="1:41"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row>
    <row r="397" spans="1:41"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row>
    <row r="398" spans="1:41"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row>
    <row r="399" spans="1:41"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row>
    <row r="400" spans="1:41"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row>
    <row r="401" spans="1:41"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row>
    <row r="402" spans="1:41"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row>
    <row r="403" spans="1:41"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row>
    <row r="404" spans="1:41"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row>
    <row r="405" spans="1:41"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row>
    <row r="406" spans="1:41"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row>
    <row r="407" spans="1:41"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row>
    <row r="408" spans="1:41"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row>
    <row r="409" spans="1:41"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row>
    <row r="410" spans="1:41"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row>
    <row r="411" spans="1:41"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row>
    <row r="412" spans="1:41"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row>
    <row r="413" spans="1:41"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row>
    <row r="414" spans="1:41"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row>
    <row r="415" spans="1:41"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row>
    <row r="416" spans="1:41"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row>
    <row r="417" spans="1:41"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row>
    <row r="418" spans="1:41"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row>
    <row r="419" spans="1:41"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row>
    <row r="420" spans="1:41"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row>
    <row r="421" spans="1:41"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row>
    <row r="422" spans="1:41"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row>
    <row r="423" spans="1:41"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row>
    <row r="424" spans="1:41"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row>
    <row r="425" spans="1:41"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row>
    <row r="426" spans="1:41"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row>
    <row r="427" spans="1:41"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row>
    <row r="428" spans="1:41"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row>
    <row r="429" spans="1:41"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row>
    <row r="430" spans="1:41"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row>
    <row r="431" spans="1:41"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row>
    <row r="432" spans="1:41"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row>
    <row r="433" spans="1:41"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row>
    <row r="434" spans="1:41"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row>
    <row r="435" spans="1:41"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row>
    <row r="436" spans="1:41"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row>
    <row r="437" spans="1:41"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row>
    <row r="438" spans="1:41"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row>
    <row r="439" spans="1:41"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row>
    <row r="440" spans="1:41"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row>
    <row r="441" spans="1:41"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row>
    <row r="442" spans="1:41"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row>
    <row r="443" spans="1:41"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row>
    <row r="444" spans="1:41"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row>
    <row r="445" spans="1:41"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row>
    <row r="446" spans="1:41"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row>
    <row r="447" spans="1:41"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row>
    <row r="448" spans="1:41"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row>
    <row r="449" spans="1:41"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row>
    <row r="450" spans="1:41"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row>
    <row r="451" spans="1:41"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row>
    <row r="452" spans="1:41"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row>
    <row r="453" spans="1:41"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row>
    <row r="454" spans="1:41"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row>
    <row r="455" spans="1:41"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row>
    <row r="456" spans="1:41"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row>
    <row r="457" spans="1:41"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row>
    <row r="458" spans="1:41"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row>
    <row r="459" spans="1:41"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row>
    <row r="460" spans="1:41"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row>
    <row r="461" spans="1:41"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row>
    <row r="462" spans="1:41"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row>
    <row r="463" spans="1:41"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row>
    <row r="464" spans="1:41"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row>
    <row r="465" spans="1:41"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row>
    <row r="466" spans="1:41"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row>
    <row r="467" spans="1:41"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row>
    <row r="468" spans="1:41"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row>
    <row r="469" spans="1:41"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row>
    <row r="470" spans="1:41"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row>
    <row r="471" spans="1:41"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row>
    <row r="472" spans="1:41"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row>
    <row r="473" spans="1:41"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row>
    <row r="474" spans="1:41"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row>
    <row r="475" spans="1:41"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row>
    <row r="476" spans="1:41"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row>
    <row r="477" spans="1:41"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row>
    <row r="478" spans="1:41"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row>
    <row r="479" spans="1:41"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row>
    <row r="480" spans="1:41"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row>
    <row r="481" spans="1:41"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row>
    <row r="482" spans="1:41"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row>
    <row r="483" spans="1:41"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row>
    <row r="484" spans="1:41"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row>
    <row r="485" spans="1:41"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row>
    <row r="486" spans="1:41"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row>
    <row r="487" spans="1:41"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row>
    <row r="488" spans="1:41"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row>
    <row r="489" spans="1:41"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row>
    <row r="490" spans="1:41"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row>
    <row r="491" spans="1:41"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row>
    <row r="492" spans="1:41"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row>
    <row r="493" spans="1:41"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row>
    <row r="494" spans="1:41"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row>
    <row r="495" spans="1:41"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row>
    <row r="496" spans="1:41"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row>
    <row r="497" spans="1:41"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row>
    <row r="498" spans="1:41"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row>
    <row r="499" spans="1:41"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row>
    <row r="500" spans="1:41"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row>
    <row r="501" spans="1:41"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row>
    <row r="502" spans="1:41"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row>
    <row r="503" spans="1:41"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row>
    <row r="504" spans="1:41"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row>
    <row r="505" spans="1:41"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row>
    <row r="506" spans="1:41"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row>
    <row r="507" spans="1:41"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row>
    <row r="508" spans="1:41"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row>
    <row r="509" spans="1:41"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row>
    <row r="510" spans="1:41"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row>
    <row r="511" spans="1:41"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row>
    <row r="512" spans="1:41"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row>
    <row r="513" spans="1:41"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row>
    <row r="514" spans="1:41"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row>
    <row r="515" spans="1:41"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row>
    <row r="516" spans="1:41"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row>
    <row r="517" spans="1:41"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row>
    <row r="518" spans="1:41"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row>
    <row r="519" spans="1:41"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row>
    <row r="520" spans="1:41"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row>
    <row r="521" spans="1:41"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row>
    <row r="522" spans="1:41"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row>
    <row r="523" spans="1:41"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row>
    <row r="524" spans="1:41"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row>
    <row r="525" spans="1:41"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row>
    <row r="526" spans="1:41"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row>
    <row r="527" spans="1:41"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row>
    <row r="528" spans="1:41"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row>
    <row r="529" spans="1:41"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row>
    <row r="530" spans="1:41"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row>
    <row r="531" spans="1:41"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row>
    <row r="532" spans="1:41"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row>
    <row r="533" spans="1:41"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row>
    <row r="534" spans="1:41"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row>
    <row r="535" spans="1:41"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row>
    <row r="536" spans="1:41"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row>
    <row r="537" spans="1:41"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row>
    <row r="538" spans="1:41"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row>
    <row r="539" spans="1:41"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row>
    <row r="540" spans="1:41"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row>
    <row r="541" spans="1:41"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row>
    <row r="542" spans="1:41"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row>
    <row r="543" spans="1:41"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row>
    <row r="544" spans="1:41"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row>
    <row r="545" spans="1:41"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row>
    <row r="546" spans="1:41"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row>
    <row r="547" spans="1:41"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row>
    <row r="548" spans="1:41"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row>
    <row r="549" spans="1:41"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row>
    <row r="550" spans="1:41"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row>
    <row r="551" spans="1:41"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row>
    <row r="552" spans="1:41"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row>
    <row r="553" spans="1:41"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row>
    <row r="554" spans="1:41"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row>
    <row r="555" spans="1:41"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row>
    <row r="556" spans="1:41"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row>
    <row r="557" spans="1:41"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row>
    <row r="558" spans="1:41"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row>
    <row r="559" spans="1:41"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row>
    <row r="560" spans="1:41"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row>
    <row r="561" spans="1:41"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row>
    <row r="562" spans="1:41"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row>
    <row r="563" spans="1:41"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row>
    <row r="564" spans="1:41"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row>
    <row r="565" spans="1:41"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row>
    <row r="566" spans="1:41"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row>
    <row r="567" spans="1:41"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row>
    <row r="568" spans="1:41"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row>
    <row r="569" spans="1:41"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row>
    <row r="570" spans="1:41"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row>
    <row r="571" spans="1:41"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row>
    <row r="572" spans="1:41"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row>
    <row r="573" spans="1:41"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row>
    <row r="574" spans="1:41"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row>
    <row r="575" spans="1:41"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row>
    <row r="576" spans="1:41"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row>
    <row r="577" spans="1:41"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row>
    <row r="578" spans="1:41"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row>
    <row r="579" spans="1:41"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row>
    <row r="580" spans="1:41"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row>
    <row r="581" spans="1:41"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row>
    <row r="582" spans="1:41"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row>
    <row r="583" spans="1:41"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row>
    <row r="584" spans="1:41"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row>
    <row r="585" spans="1:41"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row>
    <row r="586" spans="1:41"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row>
    <row r="587" spans="1:41"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row>
    <row r="588" spans="1:41"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row>
    <row r="589" spans="1:41"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row>
    <row r="590" spans="1:41"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row>
    <row r="591" spans="1:41"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row>
    <row r="592" spans="1:41"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row>
    <row r="593" spans="1:41"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row>
    <row r="594" spans="1:41"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row>
    <row r="595" spans="1:41"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row>
    <row r="596" spans="1:41"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row>
    <row r="597" spans="1:41"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row>
    <row r="598" spans="1:41"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row>
    <row r="599" spans="1:41"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row>
    <row r="600" spans="1:41"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row>
    <row r="601" spans="1:41"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row>
    <row r="602" spans="1:41"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row>
    <row r="603" spans="1:41"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row>
    <row r="604" spans="1:41"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row>
    <row r="605" spans="1:41"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row>
    <row r="606" spans="1:41"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row>
    <row r="607" spans="1:41"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row>
    <row r="608" spans="1:41"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row>
    <row r="609" spans="1:41"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row>
    <row r="610" spans="1:41"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row>
    <row r="611" spans="1:41"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row>
    <row r="612" spans="1:41"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row>
    <row r="613" spans="1:41"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row>
    <row r="614" spans="1:41"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row>
    <row r="615" spans="1:41"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row>
    <row r="616" spans="1:41"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row>
    <row r="617" spans="1:41"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row>
    <row r="618" spans="1:41"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row>
    <row r="619" spans="1:41"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row>
    <row r="620" spans="1:41"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row>
    <row r="621" spans="1:41"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row>
    <row r="622" spans="1:41"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row>
    <row r="623" spans="1:41"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row>
    <row r="624" spans="1:41"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row>
    <row r="625" spans="1:41"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row>
    <row r="626" spans="1:41"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row>
    <row r="627" spans="1:41"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row>
    <row r="628" spans="1:41"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row>
    <row r="629" spans="1:41"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row>
    <row r="630" spans="1:41"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row>
    <row r="631" spans="1:41"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row>
    <row r="632" spans="1:41"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row>
    <row r="633" spans="1:41"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row>
    <row r="634" spans="1:41"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row>
    <row r="635" spans="1:41"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row>
    <row r="636" spans="1:41"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row>
    <row r="637" spans="1:41"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row>
    <row r="638" spans="1:41"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row>
    <row r="639" spans="1:41"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row>
    <row r="640" spans="1:41"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row>
    <row r="641" spans="1:41"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row>
    <row r="642" spans="1:41"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row>
    <row r="643" spans="1:41"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row>
    <row r="644" spans="1:41"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row>
    <row r="645" spans="1:41"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row>
    <row r="646" spans="1:41"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row>
    <row r="647" spans="1:41"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row>
    <row r="648" spans="1:41"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row>
    <row r="649" spans="1:41"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row>
    <row r="650" spans="1:41"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row>
    <row r="651" spans="1:41"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row>
    <row r="652" spans="1:41"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row>
    <row r="653" spans="1:41"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row>
    <row r="654" spans="1:41"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row>
    <row r="655" spans="1:41"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row>
    <row r="656" spans="1:41"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row>
    <row r="657" spans="1:41"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row>
    <row r="658" spans="1:41"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row>
    <row r="659" spans="1:41"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row>
    <row r="660" spans="1:41"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row>
    <row r="661" spans="1:41"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row>
    <row r="662" spans="1:41"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row>
    <row r="663" spans="1:41"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row>
    <row r="664" spans="1:41"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row>
    <row r="665" spans="1:41"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row>
    <row r="666" spans="1:41"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row>
    <row r="667" spans="1:41"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row>
    <row r="668" spans="1:41"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row>
    <row r="669" spans="1:41"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row>
    <row r="670" spans="1:41"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row>
    <row r="671" spans="1:41"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row>
    <row r="672" spans="1:41"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row>
    <row r="673" spans="1:41"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row>
    <row r="674" spans="1:41"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row>
    <row r="675" spans="1:41"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row>
    <row r="676" spans="1:41"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row>
    <row r="677" spans="1:41"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row>
    <row r="678" spans="1:41"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row>
    <row r="679" spans="1:41"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row>
    <row r="680" spans="1:41"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row>
    <row r="681" spans="1:41"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row>
    <row r="682" spans="1:41"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row>
    <row r="683" spans="1:41"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row>
    <row r="684" spans="1:41"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row>
    <row r="685" spans="1:41"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row>
    <row r="686" spans="1:41"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row>
    <row r="687" spans="1:41"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row>
    <row r="688" spans="1:41"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row>
    <row r="689" spans="1:41"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row>
    <row r="690" spans="1:41"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row>
    <row r="691" spans="1:41"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row>
    <row r="692" spans="1:41"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row>
    <row r="693" spans="1:41"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row>
    <row r="694" spans="1:41"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row>
    <row r="695" spans="1:41"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row>
    <row r="696" spans="1:41"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row>
    <row r="697" spans="1:41"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row>
    <row r="698" spans="1:41"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row>
    <row r="699" spans="1:41"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row>
    <row r="700" spans="1:41"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row>
    <row r="701" spans="1:41"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row>
    <row r="702" spans="1:41"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row>
    <row r="703" spans="1:41"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row>
    <row r="704" spans="1:41"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row>
    <row r="705" spans="1:41"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row>
    <row r="706" spans="1:41"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row>
    <row r="707" spans="1:41"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row>
    <row r="708" spans="1:41"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row>
    <row r="709" spans="1:41"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row>
    <row r="710" spans="1:41"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row>
    <row r="711" spans="1:41"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row>
    <row r="712" spans="1:41"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row>
    <row r="713" spans="1:41"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row>
    <row r="714" spans="1:41"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row>
    <row r="715" spans="1:41"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row>
    <row r="716" spans="1:41"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row>
    <row r="717" spans="1:41"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row>
    <row r="718" spans="1:41"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row>
    <row r="719" spans="1:41"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row>
    <row r="720" spans="1:41"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row>
    <row r="721" spans="1:41"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row>
    <row r="722" spans="1:41"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row>
    <row r="723" spans="1:41"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row>
    <row r="724" spans="1:41"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row>
    <row r="725" spans="1:41"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row>
    <row r="726" spans="1:41"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row>
    <row r="727" spans="1:41"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row>
    <row r="728" spans="1:41"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row>
    <row r="729" spans="1:41"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row>
    <row r="730" spans="1:41"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row>
    <row r="731" spans="1:41"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row>
    <row r="732" spans="1:41"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row>
    <row r="733" spans="1:41"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row>
    <row r="734" spans="1:41"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row>
    <row r="735" spans="1:41"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row>
    <row r="736" spans="1:41"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row>
    <row r="737" spans="1:41"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row>
    <row r="738" spans="1:41"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row>
    <row r="739" spans="1:41"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row>
    <row r="740" spans="1:41"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row>
    <row r="741" spans="1:41"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row>
    <row r="742" spans="1:41"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row>
    <row r="743" spans="1:41"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row>
    <row r="744" spans="1:41"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row>
    <row r="745" spans="1:41"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row>
    <row r="746" spans="1:41"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row>
    <row r="747" spans="1:41"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row>
    <row r="748" spans="1:41"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row>
    <row r="749" spans="1:41"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row>
    <row r="750" spans="1:41"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row>
    <row r="751" spans="1:41"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row>
    <row r="752" spans="1:41"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row>
    <row r="753" spans="1:41"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row>
    <row r="754" spans="1:41"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row>
    <row r="755" spans="1:41"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row>
    <row r="756" spans="1:41"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row>
    <row r="757" spans="1:41"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row>
    <row r="758" spans="1:41"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row>
    <row r="759" spans="1:41"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row>
    <row r="760" spans="1:41"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row>
    <row r="761" spans="1:41"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row>
    <row r="762" spans="1:41"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row>
    <row r="763" spans="1:41"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row>
    <row r="764" spans="1:41"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row>
    <row r="765" spans="1:41"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row>
    <row r="766" spans="1:41"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row>
    <row r="767" spans="1:41"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row>
    <row r="768" spans="1:41"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row>
    <row r="769" spans="1:41"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row>
    <row r="770" spans="1:41"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row>
    <row r="771" spans="1:41"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row>
    <row r="772" spans="1:41"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row>
    <row r="773" spans="1:41"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row>
    <row r="774" spans="1:41"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row>
    <row r="775" spans="1:41"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row>
    <row r="776" spans="1:41"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row>
    <row r="777" spans="1:41"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row>
    <row r="778" spans="1:41"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row>
    <row r="779" spans="1:41"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row>
    <row r="780" spans="1:41"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row>
    <row r="781" spans="1:41"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row>
    <row r="782" spans="1:41"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row>
    <row r="783" spans="1:41"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row>
    <row r="784" spans="1:41"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row>
    <row r="785" spans="1:41"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row>
    <row r="786" spans="1:41"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row>
    <row r="787" spans="1:41"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row>
    <row r="788" spans="1:41"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row>
    <row r="789" spans="1:41"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row>
    <row r="790" spans="1:41"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row>
    <row r="791" spans="1:41"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row>
    <row r="792" spans="1:41"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row>
    <row r="793" spans="1:41"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row>
    <row r="794" spans="1:41"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row>
    <row r="795" spans="1:41"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row>
    <row r="796" spans="1:41"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row>
    <row r="797" spans="1:41"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row>
    <row r="798" spans="1:41"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row>
    <row r="799" spans="1:41"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row>
    <row r="800" spans="1:41"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row>
    <row r="801" spans="1:41"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row>
    <row r="802" spans="1:41"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row>
    <row r="803" spans="1:41"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row>
    <row r="804" spans="1:41"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row>
    <row r="805" spans="1:41"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row>
    <row r="806" spans="1:41"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row>
    <row r="807" spans="1:41"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row>
    <row r="808" spans="1:41"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row>
    <row r="809" spans="1:41"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row>
    <row r="810" spans="1:41"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row>
    <row r="811" spans="1:41"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row>
    <row r="812" spans="1:41"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row>
    <row r="813" spans="1:41"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row>
    <row r="814" spans="1:41"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row>
    <row r="815" spans="1:41"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row>
    <row r="816" spans="1:41"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row>
    <row r="817" spans="1:41"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row>
    <row r="818" spans="1:41"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row>
    <row r="819" spans="1:41"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row>
    <row r="820" spans="1:41"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row>
    <row r="821" spans="1:41"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row>
    <row r="822" spans="1:41"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row>
    <row r="823" spans="1:41"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row>
    <row r="824" spans="1:41"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row>
    <row r="825" spans="1:41"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row>
    <row r="826" spans="1:41"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row>
    <row r="827" spans="1:41"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row>
    <row r="828" spans="1:41"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row>
    <row r="829" spans="1:41"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row>
    <row r="830" spans="1:41"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row>
    <row r="831" spans="1:41"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row>
    <row r="832" spans="1:41"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row>
    <row r="833" spans="1:41"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row>
    <row r="834" spans="1:41"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row>
    <row r="835" spans="1:41"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row>
    <row r="836" spans="1:41"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row>
    <row r="837" spans="1:41"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row>
    <row r="838" spans="1:41"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row>
    <row r="839" spans="1:41"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row>
    <row r="840" spans="1:41"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row>
    <row r="841" spans="1:41"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row>
    <row r="842" spans="1:41"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row>
    <row r="843" spans="1:41"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row>
    <row r="844" spans="1:41"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row>
    <row r="845" spans="1:41"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row>
    <row r="846" spans="1:41"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row>
    <row r="847" spans="1:41"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row>
    <row r="848" spans="1:41"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row>
    <row r="849" spans="1:41"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row>
    <row r="850" spans="1:41"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row>
    <row r="851" spans="1:41"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row>
    <row r="852" spans="1:41"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row>
    <row r="853" spans="1:41"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row>
    <row r="854" spans="1:41"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row>
    <row r="855" spans="1:41"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row>
    <row r="856" spans="1:41"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row>
    <row r="857" spans="1:41"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row>
    <row r="858" spans="1:41"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row>
    <row r="859" spans="1:41"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row>
    <row r="860" spans="1:41"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row>
    <row r="861" spans="1:41"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row>
    <row r="862" spans="1:41"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row>
    <row r="863" spans="1:41"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row>
    <row r="864" spans="1:41"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row>
    <row r="865" spans="1:41"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row>
    <row r="866" spans="1:41"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row>
    <row r="867" spans="1:41"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row>
    <row r="868" spans="1:41"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row>
    <row r="869" spans="1:41"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row>
    <row r="870" spans="1:41"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row>
    <row r="871" spans="1:41"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row>
    <row r="872" spans="1:41"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row>
    <row r="873" spans="1:41"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row>
    <row r="874" spans="1:41"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row>
    <row r="875" spans="1:41"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row>
    <row r="876" spans="1:41"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row>
    <row r="877" spans="1:41"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row>
    <row r="878" spans="1:41"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row>
    <row r="879" spans="1:41"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row>
    <row r="880" spans="1:41"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row>
    <row r="881" spans="1:41"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row>
    <row r="882" spans="1:41"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row>
    <row r="883" spans="1:41"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row>
    <row r="884" spans="1:41"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row>
    <row r="885" spans="1:41"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row>
    <row r="886" spans="1:41"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row>
    <row r="887" spans="1:41"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row>
    <row r="888" spans="1:41"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row>
    <row r="889" spans="1:41"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row>
    <row r="890" spans="1:41"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row>
    <row r="891" spans="1:41"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row>
    <row r="892" spans="1:41"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row>
    <row r="893" spans="1:41"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row>
    <row r="894" spans="1:41"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row>
    <row r="895" spans="1:41"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row>
    <row r="896" spans="1:41"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row>
    <row r="897" spans="1:41"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row>
    <row r="898" spans="1:41"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row>
    <row r="899" spans="1:41"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row>
    <row r="900" spans="1:41"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row>
    <row r="901" spans="1:41"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row>
    <row r="902" spans="1:41"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row>
    <row r="903" spans="1:41"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row>
    <row r="904" spans="1:41"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row>
    <row r="905" spans="1:41"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row>
    <row r="906" spans="1:41"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row>
    <row r="907" spans="1:41"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row>
    <row r="908" spans="1:41"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row>
    <row r="909" spans="1:41"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row>
    <row r="910" spans="1:41"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row>
    <row r="911" spans="1:41"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row>
    <row r="912" spans="1:41"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row>
    <row r="913" spans="1:41"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row>
    <row r="914" spans="1:41"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row>
    <row r="915" spans="1:41"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row>
    <row r="916" spans="1:41"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row>
    <row r="917" spans="1:41"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row>
    <row r="918" spans="1:41"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row>
    <row r="919" spans="1:41"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row>
    <row r="920" spans="1:41"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row>
    <row r="921" spans="1:41"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row>
    <row r="922" spans="1:41"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row>
    <row r="923" spans="1:41"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row>
    <row r="924" spans="1:41"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row>
    <row r="925" spans="1:41"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row>
    <row r="926" spans="1:41"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row>
    <row r="927" spans="1:41"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row>
    <row r="928" spans="1:41"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row>
    <row r="929" spans="1:41"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row>
    <row r="930" spans="1:41"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row>
    <row r="931" spans="1:41"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row>
    <row r="932" spans="1:41"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row>
    <row r="933" spans="1:41"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row>
    <row r="934" spans="1:41"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row>
    <row r="935" spans="1:41"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row>
    <row r="936" spans="1:41"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row>
    <row r="937" spans="1:41"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row>
    <row r="938" spans="1:41"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row>
    <row r="939" spans="1:41"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row>
    <row r="940" spans="1:41"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row>
    <row r="941" spans="1:41"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row>
    <row r="942" spans="1:41"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row>
    <row r="943" spans="1:41"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row>
    <row r="944" spans="1:41"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row>
    <row r="945" spans="1:41"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row>
    <row r="946" spans="1:41"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row>
    <row r="947" spans="1:41"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row>
    <row r="948" spans="1:41"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row>
    <row r="949" spans="1:41"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row>
    <row r="950" spans="1:41"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row>
    <row r="951" spans="1:41"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row>
    <row r="952" spans="1:41"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row>
    <row r="953" spans="1:41"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row>
    <row r="954" spans="1:41"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row>
    <row r="955" spans="1:41"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row>
    <row r="956" spans="1:41"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row>
    <row r="957" spans="1:41"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row>
    <row r="958" spans="1:41"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row>
    <row r="959" spans="1:41"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row>
    <row r="960" spans="1:41"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row>
    <row r="961" spans="1:41"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row>
    <row r="962" spans="1:41"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row>
    <row r="963" spans="1:41"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row>
    <row r="964" spans="1:41"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row>
    <row r="965" spans="1:41"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row>
    <row r="966" spans="1:41"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row>
    <row r="967" spans="1:41"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row>
    <row r="968" spans="1:41"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row>
    <row r="969" spans="1:41"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row>
    <row r="970" spans="1:41"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row>
    <row r="971" spans="1:41"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row>
    <row r="972" spans="1:41"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row>
    <row r="973" spans="1:41"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row>
    <row r="974" spans="1:41"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row>
    <row r="975" spans="1:41"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row>
    <row r="976" spans="1:41"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row>
    <row r="977" spans="1:41"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row>
    <row r="978" spans="1:41"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row>
    <row r="979" spans="1:41"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row>
    <row r="980" spans="1:41"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row>
    <row r="981" spans="1:41"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row>
    <row r="982" spans="1:41"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row>
    <row r="983" spans="1:41"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row>
    <row r="984" spans="1:41"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row>
    <row r="985" spans="1:41"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row>
    <row r="986" spans="1:41"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row>
    <row r="987" spans="1:41"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row>
    <row r="988" spans="1:41"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row>
    <row r="989" spans="1:41"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row>
    <row r="990" spans="1:41"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row>
  </sheetData>
  <mergeCells count="3">
    <mergeCell ref="E15:F15"/>
    <mergeCell ref="H15:S15"/>
    <mergeCell ref="B2:V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C7F5"/>
    <pageSetUpPr fitToPage="1"/>
  </sheetPr>
  <dimension ref="A1:BO1006"/>
  <sheetViews>
    <sheetView showGridLines="0" zoomScale="110" zoomScaleNormal="110" workbookViewId="0">
      <selection activeCell="BM8" sqref="BM8"/>
    </sheetView>
  </sheetViews>
  <sheetFormatPr defaultColWidth="14.42578125" defaultRowHeight="15" customHeight="1" outlineLevelCol="1"/>
  <cols>
    <col min="1" max="1" width="2" customWidth="1"/>
    <col min="2" max="2" width="21.28515625" customWidth="1"/>
    <col min="3" max="14" width="10.28515625" customWidth="1"/>
    <col min="15" max="15" width="7.28515625" customWidth="1"/>
    <col min="16" max="16" width="5" customWidth="1"/>
    <col min="17" max="17" width="8.42578125" customWidth="1"/>
    <col min="18" max="18" width="19" customWidth="1"/>
    <col min="19" max="19" width="10.28515625" customWidth="1"/>
    <col min="20" max="20" width="12.42578125" customWidth="1"/>
    <col min="21" max="21" width="0.7109375" customWidth="1"/>
    <col min="22" max="30" width="8.42578125" hidden="1" customWidth="1" outlineLevel="1"/>
    <col min="31" max="33" width="9.42578125" hidden="1" customWidth="1" outlineLevel="1"/>
    <col min="34" max="34" width="0.7109375" hidden="1" customWidth="1" outlineLevel="1"/>
    <col min="35" max="35" width="10.28515625" customWidth="1" collapsed="1"/>
    <col min="36" max="36" width="0.7109375" hidden="1" customWidth="1" outlineLevel="1"/>
    <col min="37" max="45" width="9" hidden="1" customWidth="1" outlineLevel="1"/>
    <col min="46" max="48" width="10.28515625" hidden="1" customWidth="1" outlineLevel="1"/>
    <col min="49" max="49" width="0.7109375" hidden="1" customWidth="1" outlineLevel="1"/>
    <col min="50" max="50" width="9" customWidth="1" collapsed="1"/>
    <col min="51" max="51" width="0.7109375" hidden="1" customWidth="1" outlineLevel="1"/>
    <col min="52" max="63" width="9" hidden="1" customWidth="1" outlineLevel="1"/>
    <col min="64" max="64" width="0.7109375" hidden="1" customWidth="1" outlineLevel="1"/>
    <col min="65" max="65" width="10.42578125" customWidth="1" collapsed="1"/>
    <col min="66" max="66" width="5.42578125" customWidth="1"/>
    <col min="67" max="67" width="2.5703125" customWidth="1"/>
  </cols>
  <sheetData>
    <row r="1" spans="1:67" s="294" customFormat="1" ht="3" customHeight="1">
      <c r="BO1" s="300"/>
    </row>
    <row r="2" spans="1:67" ht="23.25">
      <c r="A2" s="7"/>
      <c r="B2" s="426" t="s">
        <v>172</v>
      </c>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O2" s="300"/>
    </row>
    <row r="3" spans="1:67" ht="11.25"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O3" s="300"/>
    </row>
    <row r="4" spans="1:67" ht="11.25" customHeight="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O4" s="300"/>
    </row>
    <row r="5" spans="1:67" ht="11.25"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O5" s="300"/>
    </row>
    <row r="6" spans="1:67" ht="11.25" customHeight="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O6" s="300"/>
    </row>
    <row r="7" spans="1:67" ht="11.25" customHeight="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O7" s="300"/>
    </row>
    <row r="8" spans="1:67" ht="11.25"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O8" s="300"/>
    </row>
    <row r="9" spans="1:67" ht="11.25" customHeight="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O9" s="300"/>
    </row>
    <row r="10" spans="1:67" ht="11.25"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O10" s="300"/>
    </row>
    <row r="11" spans="1:67" ht="11.25"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O11" s="300"/>
    </row>
    <row r="12" spans="1:67" ht="11.25" customHeight="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O12" s="300"/>
    </row>
    <row r="13" spans="1:67" s="325" customFormat="1" ht="11.2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O13" s="300"/>
    </row>
    <row r="14" spans="1:67" s="325" customFormat="1" ht="11.25" customHeight="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O14" s="300"/>
    </row>
    <row r="15" spans="1:67" ht="11.25" customHeight="1" thickBot="1">
      <c r="A15" s="7"/>
      <c r="B15" s="7"/>
      <c r="C15" s="7"/>
      <c r="D15" s="7"/>
      <c r="E15" s="7"/>
      <c r="F15" s="7"/>
      <c r="G15" s="7"/>
      <c r="H15" s="7"/>
      <c r="I15" s="7"/>
      <c r="J15" s="7"/>
      <c r="K15" s="7"/>
      <c r="L15" s="7"/>
      <c r="M15" s="7"/>
      <c r="N15" s="7"/>
      <c r="O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O15" s="300"/>
    </row>
    <row r="16" spans="1:67" ht="13.9" customHeight="1" thickBot="1">
      <c r="A16" s="7"/>
      <c r="B16" s="32" t="s">
        <v>331</v>
      </c>
      <c r="C16" s="32"/>
      <c r="D16" s="32"/>
      <c r="E16" s="7"/>
      <c r="F16" s="7"/>
      <c r="G16" s="7"/>
      <c r="H16" s="7"/>
      <c r="I16" s="7"/>
      <c r="J16" s="7"/>
      <c r="K16" s="7"/>
      <c r="L16" s="7"/>
      <c r="M16" s="7"/>
      <c r="N16" s="7"/>
      <c r="O16" s="7"/>
      <c r="P16" s="32" t="s">
        <v>330</v>
      </c>
      <c r="Q16" s="32"/>
      <c r="R16" s="32"/>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O16" s="300"/>
    </row>
    <row r="17" spans="1:67" ht="3" customHeight="1">
      <c r="BO17" s="300"/>
    </row>
    <row r="18" spans="1:67" ht="11.25" customHeight="1">
      <c r="A18" s="7"/>
      <c r="O18" s="7"/>
      <c r="S18" s="433" t="s">
        <v>94</v>
      </c>
      <c r="T18" s="436"/>
      <c r="U18" s="7"/>
      <c r="V18" s="433" t="s">
        <v>13</v>
      </c>
      <c r="W18" s="437"/>
      <c r="X18" s="437"/>
      <c r="Y18" s="437"/>
      <c r="Z18" s="437"/>
      <c r="AA18" s="437"/>
      <c r="AB18" s="437"/>
      <c r="AC18" s="437"/>
      <c r="AD18" s="437"/>
      <c r="AE18" s="437"/>
      <c r="AF18" s="437"/>
      <c r="AG18" s="436"/>
      <c r="AH18" s="7"/>
      <c r="AI18" s="111" t="s">
        <v>173</v>
      </c>
      <c r="AJ18" s="7"/>
      <c r="AK18" s="433" t="s">
        <v>174</v>
      </c>
      <c r="AL18" s="437"/>
      <c r="AM18" s="437"/>
      <c r="AN18" s="437"/>
      <c r="AO18" s="437"/>
      <c r="AP18" s="437"/>
      <c r="AQ18" s="437"/>
      <c r="AR18" s="437"/>
      <c r="AS18" s="437"/>
      <c r="AT18" s="437"/>
      <c r="AU18" s="437"/>
      <c r="AV18" s="436"/>
      <c r="AW18" s="7"/>
      <c r="AX18" s="111" t="s">
        <v>175</v>
      </c>
      <c r="AY18" s="7"/>
      <c r="AZ18" s="433" t="s">
        <v>176</v>
      </c>
      <c r="BA18" s="437"/>
      <c r="BB18" s="437"/>
      <c r="BC18" s="437"/>
      <c r="BD18" s="437"/>
      <c r="BE18" s="437"/>
      <c r="BF18" s="437"/>
      <c r="BG18" s="437"/>
      <c r="BH18" s="437"/>
      <c r="BI18" s="437"/>
      <c r="BJ18" s="437"/>
      <c r="BK18" s="436"/>
      <c r="BL18" s="7"/>
      <c r="BM18" s="111" t="s">
        <v>47</v>
      </c>
      <c r="BO18" s="300"/>
    </row>
    <row r="19" spans="1:67" ht="25.9" customHeight="1" thickBot="1">
      <c r="A19" s="7"/>
      <c r="C19" s="312"/>
      <c r="D19" s="312"/>
      <c r="E19" s="312"/>
      <c r="F19" s="312"/>
      <c r="G19" s="312"/>
      <c r="H19" s="312"/>
      <c r="I19" s="312"/>
      <c r="J19" s="312"/>
      <c r="K19" s="312"/>
      <c r="L19" s="312"/>
      <c r="M19" s="312"/>
      <c r="N19" s="312"/>
      <c r="O19" s="7"/>
      <c r="P19" s="45" t="s">
        <v>93</v>
      </c>
      <c r="Q19" s="35"/>
      <c r="R19" s="35"/>
      <c r="S19" s="92" t="s">
        <v>147</v>
      </c>
      <c r="T19" s="93" t="s">
        <v>158</v>
      </c>
      <c r="U19" s="7"/>
      <c r="V19" s="94" t="s">
        <v>147</v>
      </c>
      <c r="W19" s="94" t="s">
        <v>159</v>
      </c>
      <c r="X19" s="94" t="s">
        <v>160</v>
      </c>
      <c r="Y19" s="94" t="s">
        <v>161</v>
      </c>
      <c r="Z19" s="94" t="s">
        <v>162</v>
      </c>
      <c r="AA19" s="94" t="s">
        <v>163</v>
      </c>
      <c r="AB19" s="94" t="s">
        <v>164</v>
      </c>
      <c r="AC19" s="94" t="s">
        <v>165</v>
      </c>
      <c r="AD19" s="94" t="s">
        <v>166</v>
      </c>
      <c r="AE19" s="94" t="s">
        <v>167</v>
      </c>
      <c r="AF19" s="94" t="s">
        <v>168</v>
      </c>
      <c r="AG19" s="94" t="s">
        <v>169</v>
      </c>
      <c r="AH19" s="11"/>
      <c r="AI19" s="92" t="s">
        <v>170</v>
      </c>
      <c r="AJ19" s="7"/>
      <c r="AK19" s="94" t="s">
        <v>147</v>
      </c>
      <c r="AL19" s="94" t="s">
        <v>159</v>
      </c>
      <c r="AM19" s="94" t="s">
        <v>160</v>
      </c>
      <c r="AN19" s="94" t="s">
        <v>161</v>
      </c>
      <c r="AO19" s="94" t="s">
        <v>162</v>
      </c>
      <c r="AP19" s="94" t="s">
        <v>163</v>
      </c>
      <c r="AQ19" s="94" t="s">
        <v>164</v>
      </c>
      <c r="AR19" s="94" t="s">
        <v>165</v>
      </c>
      <c r="AS19" s="94" t="s">
        <v>166</v>
      </c>
      <c r="AT19" s="94" t="s">
        <v>167</v>
      </c>
      <c r="AU19" s="94" t="s">
        <v>168</v>
      </c>
      <c r="AV19" s="94" t="s">
        <v>169</v>
      </c>
      <c r="AW19" s="11"/>
      <c r="AX19" s="92" t="s">
        <v>170</v>
      </c>
      <c r="AY19" s="7"/>
      <c r="AZ19" s="94" t="s">
        <v>147</v>
      </c>
      <c r="BA19" s="94" t="s">
        <v>159</v>
      </c>
      <c r="BB19" s="94" t="s">
        <v>160</v>
      </c>
      <c r="BC19" s="94" t="s">
        <v>161</v>
      </c>
      <c r="BD19" s="94" t="s">
        <v>162</v>
      </c>
      <c r="BE19" s="94" t="s">
        <v>163</v>
      </c>
      <c r="BF19" s="94" t="s">
        <v>164</v>
      </c>
      <c r="BG19" s="94" t="s">
        <v>165</v>
      </c>
      <c r="BH19" s="94" t="s">
        <v>166</v>
      </c>
      <c r="BI19" s="94" t="s">
        <v>167</v>
      </c>
      <c r="BJ19" s="94" t="s">
        <v>168</v>
      </c>
      <c r="BK19" s="94" t="s">
        <v>169</v>
      </c>
      <c r="BL19" s="11"/>
      <c r="BM19" s="95" t="s">
        <v>170</v>
      </c>
      <c r="BO19" s="300"/>
    </row>
    <row r="20" spans="1:67" ht="12">
      <c r="A20" s="7"/>
      <c r="B20" s="112" t="s">
        <v>93</v>
      </c>
      <c r="C20" s="113" t="s">
        <v>147</v>
      </c>
      <c r="D20" s="113" t="s">
        <v>159</v>
      </c>
      <c r="E20" s="113" t="s">
        <v>160</v>
      </c>
      <c r="F20" s="113" t="s">
        <v>161</v>
      </c>
      <c r="G20" s="113" t="s">
        <v>162</v>
      </c>
      <c r="H20" s="113" t="s">
        <v>163</v>
      </c>
      <c r="I20" s="113" t="s">
        <v>164</v>
      </c>
      <c r="J20" s="113" t="s">
        <v>165</v>
      </c>
      <c r="K20" s="113" t="s">
        <v>166</v>
      </c>
      <c r="L20" s="113" t="s">
        <v>167</v>
      </c>
      <c r="M20" s="113" t="s">
        <v>168</v>
      </c>
      <c r="N20" s="114" t="s">
        <v>169</v>
      </c>
      <c r="O20" s="7"/>
      <c r="P20" s="36" t="s">
        <v>102</v>
      </c>
      <c r="Q20" s="96"/>
      <c r="R20" s="96"/>
      <c r="S20" s="394">
        <f>'8. Budget Diagnostic'!F22</f>
        <v>5400</v>
      </c>
      <c r="T20" s="98">
        <f t="shared" ref="T20:T53" si="0">S20/$S$24</f>
        <v>1</v>
      </c>
      <c r="U20" s="7"/>
      <c r="V20" s="37">
        <f t="shared" ref="V20:V23" si="1">S20</f>
        <v>5400</v>
      </c>
      <c r="W20" s="37">
        <f t="shared" ref="W20:AG20" si="2">V20</f>
        <v>5400</v>
      </c>
      <c r="X20" s="37">
        <f t="shared" si="2"/>
        <v>5400</v>
      </c>
      <c r="Y20" s="37">
        <f t="shared" si="2"/>
        <v>5400</v>
      </c>
      <c r="Z20" s="37">
        <f t="shared" si="2"/>
        <v>5400</v>
      </c>
      <c r="AA20" s="37">
        <f t="shared" si="2"/>
        <v>5400</v>
      </c>
      <c r="AB20" s="37">
        <f t="shared" si="2"/>
        <v>5400</v>
      </c>
      <c r="AC20" s="37">
        <f t="shared" si="2"/>
        <v>5400</v>
      </c>
      <c r="AD20" s="37">
        <f t="shared" si="2"/>
        <v>5400</v>
      </c>
      <c r="AE20" s="37">
        <f t="shared" si="2"/>
        <v>5400</v>
      </c>
      <c r="AF20" s="37">
        <f t="shared" si="2"/>
        <v>5400</v>
      </c>
      <c r="AG20" s="37">
        <f t="shared" si="2"/>
        <v>5400</v>
      </c>
      <c r="AH20" s="11"/>
      <c r="AI20" s="97">
        <f t="shared" ref="AI20:AI23" si="3">SUM(V20:AG20)</f>
        <v>64800</v>
      </c>
      <c r="AJ20" s="40"/>
      <c r="AK20" s="37">
        <f>C21</f>
        <v>0</v>
      </c>
      <c r="AL20" s="37">
        <f t="shared" ref="AL20:AV23" si="4">D21</f>
        <v>0</v>
      </c>
      <c r="AM20" s="37">
        <f t="shared" si="4"/>
        <v>0</v>
      </c>
      <c r="AN20" s="37">
        <f t="shared" si="4"/>
        <v>0</v>
      </c>
      <c r="AO20" s="37">
        <f t="shared" si="4"/>
        <v>0</v>
      </c>
      <c r="AP20" s="37">
        <f t="shared" si="4"/>
        <v>0</v>
      </c>
      <c r="AQ20" s="37">
        <f t="shared" si="4"/>
        <v>0</v>
      </c>
      <c r="AR20" s="37">
        <f t="shared" si="4"/>
        <v>0</v>
      </c>
      <c r="AS20" s="37">
        <f t="shared" si="4"/>
        <v>0</v>
      </c>
      <c r="AT20" s="37">
        <f t="shared" si="4"/>
        <v>0</v>
      </c>
      <c r="AU20" s="37">
        <f t="shared" si="4"/>
        <v>0</v>
      </c>
      <c r="AV20" s="37">
        <f t="shared" si="4"/>
        <v>0</v>
      </c>
      <c r="AW20" s="40"/>
      <c r="AX20" s="97">
        <f t="shared" ref="AX20:AX23" si="5">SUM(AK20:AV20)</f>
        <v>0</v>
      </c>
      <c r="AY20" s="40"/>
      <c r="AZ20" s="37">
        <f t="shared" ref="AZ20:BK20" si="6">AK20-V20</f>
        <v>-5400</v>
      </c>
      <c r="BA20" s="37">
        <f t="shared" si="6"/>
        <v>-5400</v>
      </c>
      <c r="BB20" s="37">
        <f t="shared" si="6"/>
        <v>-5400</v>
      </c>
      <c r="BC20" s="37">
        <f t="shared" si="6"/>
        <v>-5400</v>
      </c>
      <c r="BD20" s="37">
        <f t="shared" si="6"/>
        <v>-5400</v>
      </c>
      <c r="BE20" s="37">
        <f t="shared" si="6"/>
        <v>-5400</v>
      </c>
      <c r="BF20" s="37">
        <f t="shared" si="6"/>
        <v>-5400</v>
      </c>
      <c r="BG20" s="37">
        <f t="shared" si="6"/>
        <v>-5400</v>
      </c>
      <c r="BH20" s="37">
        <f t="shared" si="6"/>
        <v>-5400</v>
      </c>
      <c r="BI20" s="37">
        <f t="shared" si="6"/>
        <v>-5400</v>
      </c>
      <c r="BJ20" s="37">
        <f t="shared" si="6"/>
        <v>-5400</v>
      </c>
      <c r="BK20" s="37">
        <f t="shared" si="6"/>
        <v>-5400</v>
      </c>
      <c r="BL20" s="40"/>
      <c r="BM20" s="100">
        <f t="shared" ref="BM20:BM23" si="7">SUM(AZ20:BK20)</f>
        <v>-64800</v>
      </c>
      <c r="BO20" s="300"/>
    </row>
    <row r="21" spans="1:67" ht="12">
      <c r="A21" s="7"/>
      <c r="B21" s="115" t="s">
        <v>102</v>
      </c>
      <c r="C21" s="116"/>
      <c r="D21" s="117"/>
      <c r="E21" s="117"/>
      <c r="F21" s="117"/>
      <c r="G21" s="117"/>
      <c r="H21" s="117"/>
      <c r="I21" s="117"/>
      <c r="J21" s="117"/>
      <c r="K21" s="117"/>
      <c r="L21" s="117"/>
      <c r="M21" s="117"/>
      <c r="N21" s="118"/>
      <c r="O21" s="7"/>
      <c r="P21" s="36" t="s">
        <v>90</v>
      </c>
      <c r="Q21" s="96"/>
      <c r="R21" s="96"/>
      <c r="S21" s="394">
        <f>'8. Budget Diagnostic'!F23</f>
        <v>0</v>
      </c>
      <c r="T21" s="98">
        <f t="shared" si="0"/>
        <v>0</v>
      </c>
      <c r="U21" s="7"/>
      <c r="V21" s="37">
        <f t="shared" si="1"/>
        <v>0</v>
      </c>
      <c r="W21" s="37">
        <f t="shared" ref="W21:AG21" si="8">V21</f>
        <v>0</v>
      </c>
      <c r="X21" s="37">
        <f t="shared" si="8"/>
        <v>0</v>
      </c>
      <c r="Y21" s="37">
        <f t="shared" si="8"/>
        <v>0</v>
      </c>
      <c r="Z21" s="37">
        <f t="shared" si="8"/>
        <v>0</v>
      </c>
      <c r="AA21" s="37">
        <f t="shared" si="8"/>
        <v>0</v>
      </c>
      <c r="AB21" s="37">
        <f t="shared" si="8"/>
        <v>0</v>
      </c>
      <c r="AC21" s="37">
        <f t="shared" si="8"/>
        <v>0</v>
      </c>
      <c r="AD21" s="37">
        <f t="shared" si="8"/>
        <v>0</v>
      </c>
      <c r="AE21" s="37">
        <f t="shared" si="8"/>
        <v>0</v>
      </c>
      <c r="AF21" s="37">
        <f t="shared" si="8"/>
        <v>0</v>
      </c>
      <c r="AG21" s="37">
        <f t="shared" si="8"/>
        <v>0</v>
      </c>
      <c r="AH21" s="11"/>
      <c r="AI21" s="97">
        <f t="shared" si="3"/>
        <v>0</v>
      </c>
      <c r="AJ21" s="40"/>
      <c r="AK21" s="37">
        <f t="shared" ref="AK21:AK22" si="9">C22</f>
        <v>0</v>
      </c>
      <c r="AL21" s="37">
        <f t="shared" si="4"/>
        <v>0</v>
      </c>
      <c r="AM21" s="37">
        <f t="shared" si="4"/>
        <v>0</v>
      </c>
      <c r="AN21" s="37">
        <f t="shared" si="4"/>
        <v>0</v>
      </c>
      <c r="AO21" s="37">
        <f t="shared" si="4"/>
        <v>0</v>
      </c>
      <c r="AP21" s="37">
        <f t="shared" si="4"/>
        <v>0</v>
      </c>
      <c r="AQ21" s="37">
        <f t="shared" si="4"/>
        <v>0</v>
      </c>
      <c r="AR21" s="37">
        <f t="shared" si="4"/>
        <v>0</v>
      </c>
      <c r="AS21" s="37">
        <f t="shared" si="4"/>
        <v>0</v>
      </c>
      <c r="AT21" s="37">
        <f t="shared" si="4"/>
        <v>0</v>
      </c>
      <c r="AU21" s="37">
        <f t="shared" si="4"/>
        <v>0</v>
      </c>
      <c r="AV21" s="37">
        <f t="shared" si="4"/>
        <v>0</v>
      </c>
      <c r="AW21" s="40"/>
      <c r="AX21" s="97">
        <f t="shared" si="5"/>
        <v>0</v>
      </c>
      <c r="AY21" s="40"/>
      <c r="AZ21" s="37">
        <f t="shared" ref="AZ21:BK21" si="10">AK21-V21</f>
        <v>0</v>
      </c>
      <c r="BA21" s="37">
        <f t="shared" si="10"/>
        <v>0</v>
      </c>
      <c r="BB21" s="37">
        <f t="shared" si="10"/>
        <v>0</v>
      </c>
      <c r="BC21" s="37">
        <f t="shared" si="10"/>
        <v>0</v>
      </c>
      <c r="BD21" s="37">
        <f t="shared" si="10"/>
        <v>0</v>
      </c>
      <c r="BE21" s="37">
        <f t="shared" si="10"/>
        <v>0</v>
      </c>
      <c r="BF21" s="37">
        <f t="shared" si="10"/>
        <v>0</v>
      </c>
      <c r="BG21" s="37">
        <f t="shared" si="10"/>
        <v>0</v>
      </c>
      <c r="BH21" s="37">
        <f t="shared" si="10"/>
        <v>0</v>
      </c>
      <c r="BI21" s="37">
        <f t="shared" si="10"/>
        <v>0</v>
      </c>
      <c r="BJ21" s="37">
        <f t="shared" si="10"/>
        <v>0</v>
      </c>
      <c r="BK21" s="37">
        <f t="shared" si="10"/>
        <v>0</v>
      </c>
      <c r="BL21" s="40"/>
      <c r="BM21" s="100">
        <f t="shared" si="7"/>
        <v>0</v>
      </c>
      <c r="BO21" s="300"/>
    </row>
    <row r="22" spans="1:67" ht="12">
      <c r="A22" s="7"/>
      <c r="B22" s="115" t="s">
        <v>90</v>
      </c>
      <c r="C22" s="117"/>
      <c r="D22" s="117"/>
      <c r="E22" s="117"/>
      <c r="F22" s="117"/>
      <c r="G22" s="117"/>
      <c r="H22" s="117"/>
      <c r="I22" s="117"/>
      <c r="J22" s="117"/>
      <c r="K22" s="117"/>
      <c r="L22" s="117"/>
      <c r="M22" s="117"/>
      <c r="N22" s="118"/>
      <c r="O22" s="7"/>
      <c r="P22" s="36" t="s">
        <v>65</v>
      </c>
      <c r="Q22" s="96"/>
      <c r="R22" s="96"/>
      <c r="S22" s="97">
        <f>'8. Budget Diagnostic'!F24</f>
        <v>0</v>
      </c>
      <c r="T22" s="98">
        <f t="shared" si="0"/>
        <v>0</v>
      </c>
      <c r="U22" s="7"/>
      <c r="V22" s="37">
        <f t="shared" si="1"/>
        <v>0</v>
      </c>
      <c r="W22" s="37">
        <f t="shared" ref="W22:AG22" si="11">V22</f>
        <v>0</v>
      </c>
      <c r="X22" s="37">
        <f t="shared" si="11"/>
        <v>0</v>
      </c>
      <c r="Y22" s="37">
        <f t="shared" si="11"/>
        <v>0</v>
      </c>
      <c r="Z22" s="37">
        <f t="shared" si="11"/>
        <v>0</v>
      </c>
      <c r="AA22" s="37">
        <f t="shared" si="11"/>
        <v>0</v>
      </c>
      <c r="AB22" s="37">
        <f t="shared" si="11"/>
        <v>0</v>
      </c>
      <c r="AC22" s="37">
        <f t="shared" si="11"/>
        <v>0</v>
      </c>
      <c r="AD22" s="37">
        <f t="shared" si="11"/>
        <v>0</v>
      </c>
      <c r="AE22" s="37">
        <f t="shared" si="11"/>
        <v>0</v>
      </c>
      <c r="AF22" s="37">
        <f t="shared" si="11"/>
        <v>0</v>
      </c>
      <c r="AG22" s="37">
        <f t="shared" si="11"/>
        <v>0</v>
      </c>
      <c r="AH22" s="11"/>
      <c r="AI22" s="97">
        <f t="shared" si="3"/>
        <v>0</v>
      </c>
      <c r="AJ22" s="40"/>
      <c r="AK22" s="37">
        <f t="shared" si="9"/>
        <v>0</v>
      </c>
      <c r="AL22" s="37">
        <f t="shared" si="4"/>
        <v>0</v>
      </c>
      <c r="AM22" s="37">
        <f t="shared" si="4"/>
        <v>0</v>
      </c>
      <c r="AN22" s="37">
        <f t="shared" si="4"/>
        <v>0</v>
      </c>
      <c r="AO22" s="37">
        <f t="shared" si="4"/>
        <v>0</v>
      </c>
      <c r="AP22" s="37">
        <f t="shared" si="4"/>
        <v>0</v>
      </c>
      <c r="AQ22" s="37">
        <f t="shared" si="4"/>
        <v>0</v>
      </c>
      <c r="AR22" s="37">
        <f t="shared" si="4"/>
        <v>0</v>
      </c>
      <c r="AS22" s="37">
        <f t="shared" si="4"/>
        <v>0</v>
      </c>
      <c r="AT22" s="37">
        <f t="shared" si="4"/>
        <v>0</v>
      </c>
      <c r="AU22" s="37">
        <f t="shared" si="4"/>
        <v>0</v>
      </c>
      <c r="AV22" s="37">
        <f t="shared" si="4"/>
        <v>0</v>
      </c>
      <c r="AW22" s="40"/>
      <c r="AX22" s="97">
        <f t="shared" si="5"/>
        <v>0</v>
      </c>
      <c r="AY22" s="40"/>
      <c r="AZ22" s="37">
        <f t="shared" ref="AZ22:BK22" si="12">AK22-V22</f>
        <v>0</v>
      </c>
      <c r="BA22" s="37">
        <f t="shared" si="12"/>
        <v>0</v>
      </c>
      <c r="BB22" s="37">
        <f t="shared" si="12"/>
        <v>0</v>
      </c>
      <c r="BC22" s="37">
        <f t="shared" si="12"/>
        <v>0</v>
      </c>
      <c r="BD22" s="37">
        <f t="shared" si="12"/>
        <v>0</v>
      </c>
      <c r="BE22" s="37">
        <f t="shared" si="12"/>
        <v>0</v>
      </c>
      <c r="BF22" s="37">
        <f t="shared" si="12"/>
        <v>0</v>
      </c>
      <c r="BG22" s="37">
        <f t="shared" si="12"/>
        <v>0</v>
      </c>
      <c r="BH22" s="37">
        <f t="shared" si="12"/>
        <v>0</v>
      </c>
      <c r="BI22" s="37">
        <f t="shared" si="12"/>
        <v>0</v>
      </c>
      <c r="BJ22" s="37">
        <f t="shared" si="12"/>
        <v>0</v>
      </c>
      <c r="BK22" s="37">
        <f t="shared" si="12"/>
        <v>0</v>
      </c>
      <c r="BL22" s="40"/>
      <c r="BM22" s="100">
        <f t="shared" si="7"/>
        <v>0</v>
      </c>
      <c r="BO22" s="300"/>
    </row>
    <row r="23" spans="1:67" ht="12">
      <c r="A23" s="7"/>
      <c r="B23" s="115" t="s">
        <v>65</v>
      </c>
      <c r="C23" s="117"/>
      <c r="D23" s="117"/>
      <c r="E23" s="117"/>
      <c r="F23" s="117"/>
      <c r="G23" s="117"/>
      <c r="H23" s="117"/>
      <c r="I23" s="117"/>
      <c r="J23" s="117"/>
      <c r="K23" s="117"/>
      <c r="L23" s="117"/>
      <c r="M23" s="117"/>
      <c r="N23" s="118"/>
      <c r="O23" s="7"/>
      <c r="P23" s="49" t="s">
        <v>103</v>
      </c>
      <c r="Q23" s="101"/>
      <c r="R23" s="101"/>
      <c r="S23" s="50">
        <f>'8. Budget Diagnostic'!F25</f>
        <v>0</v>
      </c>
      <c r="T23" s="102">
        <f t="shared" si="0"/>
        <v>0</v>
      </c>
      <c r="U23" s="101"/>
      <c r="V23" s="50">
        <f t="shared" si="1"/>
        <v>0</v>
      </c>
      <c r="W23" s="50">
        <f t="shared" ref="W23:AG23" si="13">V23</f>
        <v>0</v>
      </c>
      <c r="X23" s="50">
        <f t="shared" si="13"/>
        <v>0</v>
      </c>
      <c r="Y23" s="50">
        <f t="shared" si="13"/>
        <v>0</v>
      </c>
      <c r="Z23" s="50">
        <f t="shared" si="13"/>
        <v>0</v>
      </c>
      <c r="AA23" s="50">
        <f t="shared" si="13"/>
        <v>0</v>
      </c>
      <c r="AB23" s="50">
        <f t="shared" si="13"/>
        <v>0</v>
      </c>
      <c r="AC23" s="50">
        <f t="shared" si="13"/>
        <v>0</v>
      </c>
      <c r="AD23" s="50">
        <f t="shared" si="13"/>
        <v>0</v>
      </c>
      <c r="AE23" s="50">
        <f t="shared" si="13"/>
        <v>0</v>
      </c>
      <c r="AF23" s="50">
        <f t="shared" si="13"/>
        <v>0</v>
      </c>
      <c r="AG23" s="50">
        <f t="shared" si="13"/>
        <v>0</v>
      </c>
      <c r="AH23" s="101"/>
      <c r="AI23" s="50">
        <f t="shared" si="3"/>
        <v>0</v>
      </c>
      <c r="AJ23" s="40"/>
      <c r="AK23" s="50">
        <f>C24</f>
        <v>0</v>
      </c>
      <c r="AL23" s="50">
        <f t="shared" si="4"/>
        <v>0</v>
      </c>
      <c r="AM23" s="50">
        <f t="shared" si="4"/>
        <v>0</v>
      </c>
      <c r="AN23" s="50">
        <f t="shared" si="4"/>
        <v>0</v>
      </c>
      <c r="AO23" s="50">
        <f t="shared" si="4"/>
        <v>0</v>
      </c>
      <c r="AP23" s="50">
        <f t="shared" si="4"/>
        <v>0</v>
      </c>
      <c r="AQ23" s="50">
        <f t="shared" si="4"/>
        <v>0</v>
      </c>
      <c r="AR23" s="50">
        <f t="shared" si="4"/>
        <v>0</v>
      </c>
      <c r="AS23" s="50">
        <f t="shared" si="4"/>
        <v>0</v>
      </c>
      <c r="AT23" s="50">
        <f t="shared" si="4"/>
        <v>0</v>
      </c>
      <c r="AU23" s="50">
        <f t="shared" si="4"/>
        <v>0</v>
      </c>
      <c r="AV23" s="50">
        <f t="shared" si="4"/>
        <v>0</v>
      </c>
      <c r="AW23" s="40"/>
      <c r="AX23" s="50">
        <f t="shared" si="5"/>
        <v>0</v>
      </c>
      <c r="AY23" s="40"/>
      <c r="AZ23" s="50">
        <f t="shared" ref="AZ23:BK23" si="14">AK23-V23</f>
        <v>0</v>
      </c>
      <c r="BA23" s="50">
        <f t="shared" si="14"/>
        <v>0</v>
      </c>
      <c r="BB23" s="50">
        <f t="shared" si="14"/>
        <v>0</v>
      </c>
      <c r="BC23" s="50">
        <f t="shared" si="14"/>
        <v>0</v>
      </c>
      <c r="BD23" s="50">
        <f t="shared" si="14"/>
        <v>0</v>
      </c>
      <c r="BE23" s="50">
        <f t="shared" si="14"/>
        <v>0</v>
      </c>
      <c r="BF23" s="50">
        <f t="shared" si="14"/>
        <v>0</v>
      </c>
      <c r="BG23" s="50">
        <f t="shared" si="14"/>
        <v>0</v>
      </c>
      <c r="BH23" s="50">
        <f t="shared" si="14"/>
        <v>0</v>
      </c>
      <c r="BI23" s="50">
        <f t="shared" si="14"/>
        <v>0</v>
      </c>
      <c r="BJ23" s="50">
        <f t="shared" si="14"/>
        <v>0</v>
      </c>
      <c r="BK23" s="50">
        <f t="shared" si="14"/>
        <v>0</v>
      </c>
      <c r="BL23" s="40"/>
      <c r="BM23" s="103">
        <f t="shared" si="7"/>
        <v>0</v>
      </c>
      <c r="BO23" s="300"/>
    </row>
    <row r="24" spans="1:67" ht="12">
      <c r="A24" s="7"/>
      <c r="B24" s="115" t="s">
        <v>103</v>
      </c>
      <c r="C24" s="117"/>
      <c r="D24" s="117"/>
      <c r="E24" s="117"/>
      <c r="F24" s="117"/>
      <c r="G24" s="117"/>
      <c r="H24" s="117"/>
      <c r="I24" s="117"/>
      <c r="J24" s="117"/>
      <c r="K24" s="117"/>
      <c r="L24" s="117"/>
      <c r="M24" s="117"/>
      <c r="N24" s="118"/>
      <c r="O24" s="7"/>
      <c r="P24" s="12" t="s">
        <v>149</v>
      </c>
      <c r="Q24" s="12"/>
      <c r="R24" s="12"/>
      <c r="S24" s="52">
        <f>SUBTOTAL(9,S20:S23)</f>
        <v>5400</v>
      </c>
      <c r="T24" s="104">
        <f t="shared" si="0"/>
        <v>1</v>
      </c>
      <c r="U24" s="7"/>
      <c r="V24" s="52">
        <f t="shared" ref="V24:AG24" si="15">SUBTOTAL(9,V20:V23)</f>
        <v>5400</v>
      </c>
      <c r="W24" s="52">
        <f t="shared" si="15"/>
        <v>5400</v>
      </c>
      <c r="X24" s="52">
        <f t="shared" si="15"/>
        <v>5400</v>
      </c>
      <c r="Y24" s="52">
        <f t="shared" si="15"/>
        <v>5400</v>
      </c>
      <c r="Z24" s="52">
        <f t="shared" si="15"/>
        <v>5400</v>
      </c>
      <c r="AA24" s="52">
        <f t="shared" si="15"/>
        <v>5400</v>
      </c>
      <c r="AB24" s="52">
        <f t="shared" si="15"/>
        <v>5400</v>
      </c>
      <c r="AC24" s="52">
        <f t="shared" si="15"/>
        <v>5400</v>
      </c>
      <c r="AD24" s="52">
        <f t="shared" si="15"/>
        <v>5400</v>
      </c>
      <c r="AE24" s="52">
        <f t="shared" si="15"/>
        <v>5400</v>
      </c>
      <c r="AF24" s="52">
        <f t="shared" si="15"/>
        <v>5400</v>
      </c>
      <c r="AG24" s="52">
        <f t="shared" si="15"/>
        <v>5400</v>
      </c>
      <c r="AH24" s="7"/>
      <c r="AI24" s="52">
        <f>SUBTOTAL(9,AI20:AI23)</f>
        <v>64800</v>
      </c>
      <c r="AJ24" s="40"/>
      <c r="AK24" s="52">
        <f t="shared" ref="AK24" si="16">SUBTOTAL(9,AK20:AK23)</f>
        <v>0</v>
      </c>
      <c r="AL24" s="52">
        <f t="shared" ref="AL24:AV24" si="17">SUBTOTAL(9,AL20:AL23)</f>
        <v>0</v>
      </c>
      <c r="AM24" s="52">
        <f t="shared" si="17"/>
        <v>0</v>
      </c>
      <c r="AN24" s="52">
        <f t="shared" si="17"/>
        <v>0</v>
      </c>
      <c r="AO24" s="52">
        <f t="shared" si="17"/>
        <v>0</v>
      </c>
      <c r="AP24" s="52">
        <f t="shared" si="17"/>
        <v>0</v>
      </c>
      <c r="AQ24" s="52">
        <f t="shared" si="17"/>
        <v>0</v>
      </c>
      <c r="AR24" s="52">
        <f t="shared" si="17"/>
        <v>0</v>
      </c>
      <c r="AS24" s="52">
        <f t="shared" si="17"/>
        <v>0</v>
      </c>
      <c r="AT24" s="52">
        <f t="shared" si="17"/>
        <v>0</v>
      </c>
      <c r="AU24" s="52">
        <f t="shared" si="17"/>
        <v>0</v>
      </c>
      <c r="AV24" s="52">
        <f t="shared" si="17"/>
        <v>0</v>
      </c>
      <c r="AW24" s="40"/>
      <c r="AX24" s="52">
        <f>SUBTOTAL(9,AX20:AX23)</f>
        <v>0</v>
      </c>
      <c r="AY24" s="40"/>
      <c r="AZ24" s="52">
        <f t="shared" ref="AZ24:BK24" si="18">SUBTOTAL(9,AZ20:AZ23)</f>
        <v>-5400</v>
      </c>
      <c r="BA24" s="52">
        <f t="shared" si="18"/>
        <v>-5400</v>
      </c>
      <c r="BB24" s="52">
        <f t="shared" si="18"/>
        <v>-5400</v>
      </c>
      <c r="BC24" s="52">
        <f t="shared" si="18"/>
        <v>-5400</v>
      </c>
      <c r="BD24" s="52">
        <f t="shared" si="18"/>
        <v>-5400</v>
      </c>
      <c r="BE24" s="52">
        <f t="shared" si="18"/>
        <v>-5400</v>
      </c>
      <c r="BF24" s="52">
        <f t="shared" si="18"/>
        <v>-5400</v>
      </c>
      <c r="BG24" s="52">
        <f t="shared" si="18"/>
        <v>-5400</v>
      </c>
      <c r="BH24" s="52">
        <f t="shared" si="18"/>
        <v>-5400</v>
      </c>
      <c r="BI24" s="52">
        <f t="shared" si="18"/>
        <v>-5400</v>
      </c>
      <c r="BJ24" s="52">
        <f t="shared" si="18"/>
        <v>-5400</v>
      </c>
      <c r="BK24" s="52">
        <f t="shared" si="18"/>
        <v>-5400</v>
      </c>
      <c r="BL24" s="40"/>
      <c r="BM24" s="105">
        <f>SUBTOTAL(9,BM20:BM23)</f>
        <v>-64800</v>
      </c>
      <c r="BO24" s="300"/>
    </row>
    <row r="25" spans="1:67" ht="12">
      <c r="A25" s="7"/>
      <c r="B25" s="115" t="s">
        <v>143</v>
      </c>
      <c r="C25" s="117"/>
      <c r="D25" s="117"/>
      <c r="E25" s="117"/>
      <c r="F25" s="117"/>
      <c r="G25" s="117"/>
      <c r="H25" s="117"/>
      <c r="I25" s="117"/>
      <c r="J25" s="117"/>
      <c r="K25" s="117"/>
      <c r="L25" s="117"/>
      <c r="M25" s="117"/>
      <c r="N25" s="118"/>
      <c r="O25" s="7"/>
      <c r="P25" s="12" t="s">
        <v>143</v>
      </c>
      <c r="Q25" s="12"/>
      <c r="R25" s="12"/>
      <c r="S25" s="52">
        <f>'9. Budget Forecast'!E23</f>
        <v>200</v>
      </c>
      <c r="T25" s="104">
        <f t="shared" si="0"/>
        <v>3.7037037037037035E-2</v>
      </c>
      <c r="U25" s="12"/>
      <c r="V25" s="52">
        <f t="shared" ref="V25:V31" si="19">S25</f>
        <v>200</v>
      </c>
      <c r="W25" s="52">
        <f t="shared" ref="W25:AG25" si="20">V25</f>
        <v>200</v>
      </c>
      <c r="X25" s="52">
        <f t="shared" si="20"/>
        <v>200</v>
      </c>
      <c r="Y25" s="52">
        <f t="shared" si="20"/>
        <v>200</v>
      </c>
      <c r="Z25" s="52">
        <f t="shared" si="20"/>
        <v>200</v>
      </c>
      <c r="AA25" s="52">
        <f t="shared" si="20"/>
        <v>200</v>
      </c>
      <c r="AB25" s="52">
        <f t="shared" si="20"/>
        <v>200</v>
      </c>
      <c r="AC25" s="52">
        <f t="shared" si="20"/>
        <v>200</v>
      </c>
      <c r="AD25" s="52">
        <f t="shared" si="20"/>
        <v>200</v>
      </c>
      <c r="AE25" s="52">
        <f t="shared" si="20"/>
        <v>200</v>
      </c>
      <c r="AF25" s="52">
        <f t="shared" si="20"/>
        <v>200</v>
      </c>
      <c r="AG25" s="52">
        <f t="shared" si="20"/>
        <v>200</v>
      </c>
      <c r="AH25" s="12"/>
      <c r="AI25" s="52">
        <f t="shared" ref="AI25:AI31" si="21">SUM(V25:AG25)</f>
        <v>2400</v>
      </c>
      <c r="AJ25" s="52"/>
      <c r="AK25" s="52">
        <f>C25</f>
        <v>0</v>
      </c>
      <c r="AL25" s="52">
        <f t="shared" ref="AL25:AV31" si="22">D25</f>
        <v>0</v>
      </c>
      <c r="AM25" s="52">
        <f t="shared" si="22"/>
        <v>0</v>
      </c>
      <c r="AN25" s="52">
        <f t="shared" si="22"/>
        <v>0</v>
      </c>
      <c r="AO25" s="52">
        <f t="shared" si="22"/>
        <v>0</v>
      </c>
      <c r="AP25" s="52">
        <f t="shared" si="22"/>
        <v>0</v>
      </c>
      <c r="AQ25" s="52">
        <f t="shared" si="22"/>
        <v>0</v>
      </c>
      <c r="AR25" s="52">
        <f t="shared" si="22"/>
        <v>0</v>
      </c>
      <c r="AS25" s="52">
        <f t="shared" si="22"/>
        <v>0</v>
      </c>
      <c r="AT25" s="52">
        <f t="shared" si="22"/>
        <v>0</v>
      </c>
      <c r="AU25" s="52">
        <f t="shared" si="22"/>
        <v>0</v>
      </c>
      <c r="AV25" s="52">
        <f t="shared" si="22"/>
        <v>0</v>
      </c>
      <c r="AW25" s="40"/>
      <c r="AX25" s="52">
        <f t="shared" ref="AX25:AX31" si="23">SUM(AK25:AV25)</f>
        <v>0</v>
      </c>
      <c r="AY25" s="40"/>
      <c r="AZ25" s="52">
        <f t="shared" ref="AZ25:BK25" si="24">AK25-V25</f>
        <v>-200</v>
      </c>
      <c r="BA25" s="52">
        <f t="shared" si="24"/>
        <v>-200</v>
      </c>
      <c r="BB25" s="52">
        <f t="shared" si="24"/>
        <v>-200</v>
      </c>
      <c r="BC25" s="52">
        <f t="shared" si="24"/>
        <v>-200</v>
      </c>
      <c r="BD25" s="52">
        <f t="shared" si="24"/>
        <v>-200</v>
      </c>
      <c r="BE25" s="52">
        <f t="shared" si="24"/>
        <v>-200</v>
      </c>
      <c r="BF25" s="52">
        <f t="shared" si="24"/>
        <v>-200</v>
      </c>
      <c r="BG25" s="52">
        <f t="shared" si="24"/>
        <v>-200</v>
      </c>
      <c r="BH25" s="52">
        <f t="shared" si="24"/>
        <v>-200</v>
      </c>
      <c r="BI25" s="52">
        <f t="shared" si="24"/>
        <v>-200</v>
      </c>
      <c r="BJ25" s="52">
        <f t="shared" si="24"/>
        <v>-200</v>
      </c>
      <c r="BK25" s="52">
        <f t="shared" si="24"/>
        <v>-200</v>
      </c>
      <c r="BL25" s="40"/>
      <c r="BM25" s="105">
        <f t="shared" ref="BM25:BM31" si="25">SUM(AZ25:BK25)</f>
        <v>-2400</v>
      </c>
      <c r="BO25" s="300"/>
    </row>
    <row r="26" spans="1:67" ht="12">
      <c r="A26" s="7"/>
      <c r="B26" s="115" t="s">
        <v>114</v>
      </c>
      <c r="C26" s="117"/>
      <c r="D26" s="117"/>
      <c r="E26" s="117"/>
      <c r="F26" s="117"/>
      <c r="G26" s="117"/>
      <c r="H26" s="117"/>
      <c r="I26" s="117"/>
      <c r="J26" s="117"/>
      <c r="K26" s="117"/>
      <c r="L26" s="117"/>
      <c r="M26" s="117"/>
      <c r="N26" s="118"/>
      <c r="O26" s="7"/>
      <c r="P26" s="36" t="s">
        <v>114</v>
      </c>
      <c r="Q26" s="7"/>
      <c r="R26" s="7"/>
      <c r="S26" s="40">
        <f>'9. Budget Forecast'!E24</f>
        <v>2000</v>
      </c>
      <c r="T26" s="106">
        <f t="shared" si="0"/>
        <v>0.37037037037037035</v>
      </c>
      <c r="U26" s="7"/>
      <c r="V26" s="40">
        <f t="shared" si="19"/>
        <v>2000</v>
      </c>
      <c r="W26" s="40">
        <f t="shared" ref="W26:AG26" si="26">V26</f>
        <v>2000</v>
      </c>
      <c r="X26" s="40">
        <f t="shared" si="26"/>
        <v>2000</v>
      </c>
      <c r="Y26" s="40">
        <f t="shared" si="26"/>
        <v>2000</v>
      </c>
      <c r="Z26" s="40">
        <f t="shared" si="26"/>
        <v>2000</v>
      </c>
      <c r="AA26" s="40">
        <f t="shared" si="26"/>
        <v>2000</v>
      </c>
      <c r="AB26" s="40">
        <f t="shared" si="26"/>
        <v>2000</v>
      </c>
      <c r="AC26" s="40">
        <f t="shared" si="26"/>
        <v>2000</v>
      </c>
      <c r="AD26" s="40">
        <f t="shared" si="26"/>
        <v>2000</v>
      </c>
      <c r="AE26" s="40">
        <f t="shared" si="26"/>
        <v>2000</v>
      </c>
      <c r="AF26" s="40">
        <f t="shared" si="26"/>
        <v>2000</v>
      </c>
      <c r="AG26" s="40">
        <f t="shared" si="26"/>
        <v>2000</v>
      </c>
      <c r="AH26" s="7"/>
      <c r="AI26" s="40">
        <f t="shared" si="21"/>
        <v>24000</v>
      </c>
      <c r="AJ26" s="40"/>
      <c r="AK26" s="40">
        <f>C26</f>
        <v>0</v>
      </c>
      <c r="AL26" s="40">
        <f t="shared" si="22"/>
        <v>0</v>
      </c>
      <c r="AM26" s="40">
        <f t="shared" si="22"/>
        <v>0</v>
      </c>
      <c r="AN26" s="40">
        <f t="shared" si="22"/>
        <v>0</v>
      </c>
      <c r="AO26" s="40">
        <f t="shared" si="22"/>
        <v>0</v>
      </c>
      <c r="AP26" s="40">
        <f t="shared" si="22"/>
        <v>0</v>
      </c>
      <c r="AQ26" s="40">
        <f t="shared" si="22"/>
        <v>0</v>
      </c>
      <c r="AR26" s="40">
        <f t="shared" si="22"/>
        <v>0</v>
      </c>
      <c r="AS26" s="40">
        <f t="shared" si="22"/>
        <v>0</v>
      </c>
      <c r="AT26" s="40">
        <f t="shared" si="22"/>
        <v>0</v>
      </c>
      <c r="AU26" s="40">
        <f t="shared" si="22"/>
        <v>0</v>
      </c>
      <c r="AV26" s="40">
        <f t="shared" si="22"/>
        <v>0</v>
      </c>
      <c r="AW26" s="40"/>
      <c r="AX26" s="40">
        <f t="shared" si="23"/>
        <v>0</v>
      </c>
      <c r="AY26" s="40"/>
      <c r="AZ26" s="40">
        <f t="shared" ref="AZ26:BK26" si="27">AK26-V26</f>
        <v>-2000</v>
      </c>
      <c r="BA26" s="40">
        <f t="shared" si="27"/>
        <v>-2000</v>
      </c>
      <c r="BB26" s="40">
        <f t="shared" si="27"/>
        <v>-2000</v>
      </c>
      <c r="BC26" s="40">
        <f t="shared" si="27"/>
        <v>-2000</v>
      </c>
      <c r="BD26" s="40">
        <f t="shared" si="27"/>
        <v>-2000</v>
      </c>
      <c r="BE26" s="40">
        <f t="shared" si="27"/>
        <v>-2000</v>
      </c>
      <c r="BF26" s="40">
        <f t="shared" si="27"/>
        <v>-2000</v>
      </c>
      <c r="BG26" s="40">
        <f t="shared" si="27"/>
        <v>-2000</v>
      </c>
      <c r="BH26" s="40">
        <f t="shared" si="27"/>
        <v>-2000</v>
      </c>
      <c r="BI26" s="40">
        <f t="shared" si="27"/>
        <v>-2000</v>
      </c>
      <c r="BJ26" s="40">
        <f t="shared" si="27"/>
        <v>-2000</v>
      </c>
      <c r="BK26" s="40">
        <f t="shared" si="27"/>
        <v>-2000</v>
      </c>
      <c r="BL26" s="40"/>
      <c r="BM26" s="107">
        <f t="shared" si="25"/>
        <v>-24000</v>
      </c>
      <c r="BO26" s="300"/>
    </row>
    <row r="27" spans="1:67" ht="12">
      <c r="A27" s="7"/>
      <c r="B27" s="115" t="s">
        <v>117</v>
      </c>
      <c r="C27" s="117"/>
      <c r="D27" s="117"/>
      <c r="E27" s="117"/>
      <c r="F27" s="117"/>
      <c r="G27" s="117"/>
      <c r="H27" s="117"/>
      <c r="I27" s="117"/>
      <c r="J27" s="117"/>
      <c r="K27" s="117"/>
      <c r="L27" s="117"/>
      <c r="M27" s="117"/>
      <c r="N27" s="118"/>
      <c r="O27" s="7"/>
      <c r="P27" s="36" t="s">
        <v>117</v>
      </c>
      <c r="Q27" s="7"/>
      <c r="R27" s="7"/>
      <c r="S27" s="40">
        <f>'9. Budget Forecast'!E25</f>
        <v>60</v>
      </c>
      <c r="T27" s="106">
        <f t="shared" si="0"/>
        <v>1.1111111111111112E-2</v>
      </c>
      <c r="U27" s="7"/>
      <c r="V27" s="40">
        <f t="shared" si="19"/>
        <v>60</v>
      </c>
      <c r="W27" s="40">
        <f t="shared" ref="W27:AG27" si="28">V27</f>
        <v>60</v>
      </c>
      <c r="X27" s="40">
        <f t="shared" si="28"/>
        <v>60</v>
      </c>
      <c r="Y27" s="40">
        <f t="shared" si="28"/>
        <v>60</v>
      </c>
      <c r="Z27" s="40">
        <f t="shared" si="28"/>
        <v>60</v>
      </c>
      <c r="AA27" s="40">
        <f t="shared" si="28"/>
        <v>60</v>
      </c>
      <c r="AB27" s="40">
        <f t="shared" si="28"/>
        <v>60</v>
      </c>
      <c r="AC27" s="40">
        <f t="shared" si="28"/>
        <v>60</v>
      </c>
      <c r="AD27" s="40">
        <f t="shared" si="28"/>
        <v>60</v>
      </c>
      <c r="AE27" s="40">
        <f t="shared" si="28"/>
        <v>60</v>
      </c>
      <c r="AF27" s="40">
        <f t="shared" si="28"/>
        <v>60</v>
      </c>
      <c r="AG27" s="40">
        <f t="shared" si="28"/>
        <v>60</v>
      </c>
      <c r="AH27" s="7"/>
      <c r="AI27" s="40">
        <f t="shared" si="21"/>
        <v>720</v>
      </c>
      <c r="AJ27" s="40"/>
      <c r="AK27" s="40">
        <f t="shared" ref="AK27:AK31" si="29">C27</f>
        <v>0</v>
      </c>
      <c r="AL27" s="40">
        <f t="shared" si="22"/>
        <v>0</v>
      </c>
      <c r="AM27" s="40">
        <f t="shared" si="22"/>
        <v>0</v>
      </c>
      <c r="AN27" s="40">
        <f t="shared" si="22"/>
        <v>0</v>
      </c>
      <c r="AO27" s="40">
        <f t="shared" si="22"/>
        <v>0</v>
      </c>
      <c r="AP27" s="40">
        <f t="shared" si="22"/>
        <v>0</v>
      </c>
      <c r="AQ27" s="40">
        <f t="shared" si="22"/>
        <v>0</v>
      </c>
      <c r="AR27" s="40">
        <f t="shared" si="22"/>
        <v>0</v>
      </c>
      <c r="AS27" s="40">
        <f t="shared" si="22"/>
        <v>0</v>
      </c>
      <c r="AT27" s="40">
        <f t="shared" si="22"/>
        <v>0</v>
      </c>
      <c r="AU27" s="40">
        <f t="shared" si="22"/>
        <v>0</v>
      </c>
      <c r="AV27" s="40">
        <f t="shared" si="22"/>
        <v>0</v>
      </c>
      <c r="AW27" s="40"/>
      <c r="AX27" s="40">
        <f t="shared" si="23"/>
        <v>0</v>
      </c>
      <c r="AY27" s="40"/>
      <c r="AZ27" s="40">
        <f t="shared" ref="AZ27:BK27" si="30">AK27-V27</f>
        <v>-60</v>
      </c>
      <c r="BA27" s="40">
        <f t="shared" si="30"/>
        <v>-60</v>
      </c>
      <c r="BB27" s="40">
        <f t="shared" si="30"/>
        <v>-60</v>
      </c>
      <c r="BC27" s="40">
        <f t="shared" si="30"/>
        <v>-60</v>
      </c>
      <c r="BD27" s="40">
        <f t="shared" si="30"/>
        <v>-60</v>
      </c>
      <c r="BE27" s="40">
        <f t="shared" si="30"/>
        <v>-60</v>
      </c>
      <c r="BF27" s="40">
        <f t="shared" si="30"/>
        <v>-60</v>
      </c>
      <c r="BG27" s="40">
        <f t="shared" si="30"/>
        <v>-60</v>
      </c>
      <c r="BH27" s="40">
        <f t="shared" si="30"/>
        <v>-60</v>
      </c>
      <c r="BI27" s="40">
        <f t="shared" si="30"/>
        <v>-60</v>
      </c>
      <c r="BJ27" s="40">
        <f t="shared" si="30"/>
        <v>-60</v>
      </c>
      <c r="BK27" s="40">
        <f t="shared" si="30"/>
        <v>-60</v>
      </c>
      <c r="BL27" s="40"/>
      <c r="BM27" s="107">
        <f t="shared" si="25"/>
        <v>-720</v>
      </c>
      <c r="BO27" s="300"/>
    </row>
    <row r="28" spans="1:67" ht="12">
      <c r="A28" s="7"/>
      <c r="B28" s="115" t="s">
        <v>119</v>
      </c>
      <c r="C28" s="117"/>
      <c r="D28" s="117"/>
      <c r="E28" s="117"/>
      <c r="F28" s="117"/>
      <c r="G28" s="117"/>
      <c r="H28" s="117"/>
      <c r="I28" s="117"/>
      <c r="J28" s="117"/>
      <c r="K28" s="117"/>
      <c r="L28" s="117"/>
      <c r="M28" s="117"/>
      <c r="N28" s="118"/>
      <c r="O28" s="7"/>
      <c r="P28" s="36" t="s">
        <v>119</v>
      </c>
      <c r="Q28" s="7"/>
      <c r="R28" s="7"/>
      <c r="S28" s="383">
        <f>'9. Budget Forecast'!E26</f>
        <v>200</v>
      </c>
      <c r="T28" s="106">
        <f t="shared" si="0"/>
        <v>3.7037037037037035E-2</v>
      </c>
      <c r="U28" s="7"/>
      <c r="V28" s="40">
        <f t="shared" si="19"/>
        <v>200</v>
      </c>
      <c r="W28" s="40">
        <f t="shared" ref="W28:AG28" si="31">V28</f>
        <v>200</v>
      </c>
      <c r="X28" s="40">
        <f t="shared" si="31"/>
        <v>200</v>
      </c>
      <c r="Y28" s="40">
        <f t="shared" si="31"/>
        <v>200</v>
      </c>
      <c r="Z28" s="40">
        <f t="shared" si="31"/>
        <v>200</v>
      </c>
      <c r="AA28" s="40">
        <f t="shared" si="31"/>
        <v>200</v>
      </c>
      <c r="AB28" s="40">
        <f t="shared" si="31"/>
        <v>200</v>
      </c>
      <c r="AC28" s="40">
        <f t="shared" si="31"/>
        <v>200</v>
      </c>
      <c r="AD28" s="40">
        <f t="shared" si="31"/>
        <v>200</v>
      </c>
      <c r="AE28" s="40">
        <f t="shared" si="31"/>
        <v>200</v>
      </c>
      <c r="AF28" s="40">
        <f t="shared" si="31"/>
        <v>200</v>
      </c>
      <c r="AG28" s="40">
        <f t="shared" si="31"/>
        <v>200</v>
      </c>
      <c r="AH28" s="7"/>
      <c r="AI28" s="40">
        <f t="shared" si="21"/>
        <v>2400</v>
      </c>
      <c r="AJ28" s="40"/>
      <c r="AK28" s="40">
        <f t="shared" si="29"/>
        <v>0</v>
      </c>
      <c r="AL28" s="40">
        <f t="shared" si="22"/>
        <v>0</v>
      </c>
      <c r="AM28" s="40">
        <f t="shared" si="22"/>
        <v>0</v>
      </c>
      <c r="AN28" s="40">
        <f t="shared" si="22"/>
        <v>0</v>
      </c>
      <c r="AO28" s="40">
        <f t="shared" si="22"/>
        <v>0</v>
      </c>
      <c r="AP28" s="40">
        <f t="shared" si="22"/>
        <v>0</v>
      </c>
      <c r="AQ28" s="40">
        <f t="shared" si="22"/>
        <v>0</v>
      </c>
      <c r="AR28" s="40">
        <f t="shared" si="22"/>
        <v>0</v>
      </c>
      <c r="AS28" s="40">
        <f t="shared" si="22"/>
        <v>0</v>
      </c>
      <c r="AT28" s="40">
        <f t="shared" si="22"/>
        <v>0</v>
      </c>
      <c r="AU28" s="40">
        <f t="shared" si="22"/>
        <v>0</v>
      </c>
      <c r="AV28" s="40">
        <f t="shared" si="22"/>
        <v>0</v>
      </c>
      <c r="AW28" s="40"/>
      <c r="AX28" s="40">
        <f t="shared" si="23"/>
        <v>0</v>
      </c>
      <c r="AY28" s="40"/>
      <c r="AZ28" s="40">
        <f t="shared" ref="AZ28:BK28" si="32">AK28-V28</f>
        <v>-200</v>
      </c>
      <c r="BA28" s="40">
        <f t="shared" si="32"/>
        <v>-200</v>
      </c>
      <c r="BB28" s="40">
        <f t="shared" si="32"/>
        <v>-200</v>
      </c>
      <c r="BC28" s="40">
        <f t="shared" si="32"/>
        <v>-200</v>
      </c>
      <c r="BD28" s="40">
        <f t="shared" si="32"/>
        <v>-200</v>
      </c>
      <c r="BE28" s="40">
        <f t="shared" si="32"/>
        <v>-200</v>
      </c>
      <c r="BF28" s="40">
        <f t="shared" si="32"/>
        <v>-200</v>
      </c>
      <c r="BG28" s="40">
        <f t="shared" si="32"/>
        <v>-200</v>
      </c>
      <c r="BH28" s="40">
        <f t="shared" si="32"/>
        <v>-200</v>
      </c>
      <c r="BI28" s="40">
        <f t="shared" si="32"/>
        <v>-200</v>
      </c>
      <c r="BJ28" s="40">
        <f t="shared" si="32"/>
        <v>-200</v>
      </c>
      <c r="BK28" s="40">
        <f t="shared" si="32"/>
        <v>-200</v>
      </c>
      <c r="BL28" s="40"/>
      <c r="BM28" s="107">
        <f t="shared" si="25"/>
        <v>-2400</v>
      </c>
      <c r="BO28" s="300"/>
    </row>
    <row r="29" spans="1:67" ht="12">
      <c r="A29" s="7"/>
      <c r="B29" s="115" t="s">
        <v>120</v>
      </c>
      <c r="C29" s="117"/>
      <c r="D29" s="117"/>
      <c r="E29" s="117"/>
      <c r="F29" s="117"/>
      <c r="G29" s="117"/>
      <c r="H29" s="117"/>
      <c r="I29" s="117"/>
      <c r="J29" s="117"/>
      <c r="K29" s="117"/>
      <c r="L29" s="117"/>
      <c r="M29" s="117"/>
      <c r="N29" s="118"/>
      <c r="O29" s="7"/>
      <c r="P29" s="36" t="s">
        <v>120</v>
      </c>
      <c r="Q29" s="7"/>
      <c r="R29" s="7"/>
      <c r="S29" s="40">
        <f>'9. Budget Forecast'!E27</f>
        <v>150</v>
      </c>
      <c r="T29" s="106">
        <f t="shared" si="0"/>
        <v>2.7777777777777776E-2</v>
      </c>
      <c r="U29" s="7"/>
      <c r="V29" s="40">
        <f t="shared" si="19"/>
        <v>150</v>
      </c>
      <c r="W29" s="40">
        <f t="shared" ref="W29:AG29" si="33">V29</f>
        <v>150</v>
      </c>
      <c r="X29" s="40">
        <f t="shared" si="33"/>
        <v>150</v>
      </c>
      <c r="Y29" s="40">
        <f t="shared" si="33"/>
        <v>150</v>
      </c>
      <c r="Z29" s="40">
        <f t="shared" si="33"/>
        <v>150</v>
      </c>
      <c r="AA29" s="40">
        <f t="shared" si="33"/>
        <v>150</v>
      </c>
      <c r="AB29" s="40">
        <f t="shared" si="33"/>
        <v>150</v>
      </c>
      <c r="AC29" s="40">
        <f t="shared" si="33"/>
        <v>150</v>
      </c>
      <c r="AD29" s="40">
        <f t="shared" si="33"/>
        <v>150</v>
      </c>
      <c r="AE29" s="40">
        <f t="shared" si="33"/>
        <v>150</v>
      </c>
      <c r="AF29" s="40">
        <f t="shared" si="33"/>
        <v>150</v>
      </c>
      <c r="AG29" s="40">
        <f t="shared" si="33"/>
        <v>150</v>
      </c>
      <c r="AH29" s="7"/>
      <c r="AI29" s="40">
        <f t="shared" si="21"/>
        <v>1800</v>
      </c>
      <c r="AJ29" s="40"/>
      <c r="AK29" s="40">
        <f t="shared" si="29"/>
        <v>0</v>
      </c>
      <c r="AL29" s="40">
        <f t="shared" si="22"/>
        <v>0</v>
      </c>
      <c r="AM29" s="40">
        <f t="shared" si="22"/>
        <v>0</v>
      </c>
      <c r="AN29" s="40">
        <f t="shared" si="22"/>
        <v>0</v>
      </c>
      <c r="AO29" s="40">
        <f t="shared" si="22"/>
        <v>0</v>
      </c>
      <c r="AP29" s="40">
        <f t="shared" si="22"/>
        <v>0</v>
      </c>
      <c r="AQ29" s="40">
        <f t="shared" si="22"/>
        <v>0</v>
      </c>
      <c r="AR29" s="40">
        <f t="shared" si="22"/>
        <v>0</v>
      </c>
      <c r="AS29" s="40">
        <f t="shared" si="22"/>
        <v>0</v>
      </c>
      <c r="AT29" s="40">
        <f t="shared" si="22"/>
        <v>0</v>
      </c>
      <c r="AU29" s="40">
        <f t="shared" si="22"/>
        <v>0</v>
      </c>
      <c r="AV29" s="40">
        <f t="shared" si="22"/>
        <v>0</v>
      </c>
      <c r="AW29" s="40"/>
      <c r="AX29" s="40">
        <f t="shared" si="23"/>
        <v>0</v>
      </c>
      <c r="AY29" s="40"/>
      <c r="AZ29" s="40">
        <f t="shared" ref="AZ29:BK29" si="34">AK29-V29</f>
        <v>-150</v>
      </c>
      <c r="BA29" s="40">
        <f t="shared" si="34"/>
        <v>-150</v>
      </c>
      <c r="BB29" s="40">
        <f t="shared" si="34"/>
        <v>-150</v>
      </c>
      <c r="BC29" s="40">
        <f t="shared" si="34"/>
        <v>-150</v>
      </c>
      <c r="BD29" s="40">
        <f t="shared" si="34"/>
        <v>-150</v>
      </c>
      <c r="BE29" s="40">
        <f t="shared" si="34"/>
        <v>-150</v>
      </c>
      <c r="BF29" s="40">
        <f t="shared" si="34"/>
        <v>-150</v>
      </c>
      <c r="BG29" s="40">
        <f t="shared" si="34"/>
        <v>-150</v>
      </c>
      <c r="BH29" s="40">
        <f t="shared" si="34"/>
        <v>-150</v>
      </c>
      <c r="BI29" s="40">
        <f t="shared" si="34"/>
        <v>-150</v>
      </c>
      <c r="BJ29" s="40">
        <f t="shared" si="34"/>
        <v>-150</v>
      </c>
      <c r="BK29" s="40">
        <f t="shared" si="34"/>
        <v>-150</v>
      </c>
      <c r="BL29" s="40"/>
      <c r="BM29" s="107">
        <f t="shared" si="25"/>
        <v>-1800</v>
      </c>
      <c r="BO29" s="300"/>
    </row>
    <row r="30" spans="1:67" ht="12">
      <c r="A30" s="7"/>
      <c r="B30" s="115" t="s">
        <v>122</v>
      </c>
      <c r="C30" s="117"/>
      <c r="D30" s="117"/>
      <c r="E30" s="117"/>
      <c r="F30" s="117"/>
      <c r="G30" s="117"/>
      <c r="H30" s="117"/>
      <c r="I30" s="117"/>
      <c r="J30" s="117"/>
      <c r="K30" s="117"/>
      <c r="L30" s="117"/>
      <c r="M30" s="117"/>
      <c r="N30" s="118"/>
      <c r="O30" s="7"/>
      <c r="P30" s="36" t="s">
        <v>122</v>
      </c>
      <c r="Q30" s="7"/>
      <c r="R30" s="7"/>
      <c r="S30" s="40">
        <f>'9. Budget Forecast'!E28</f>
        <v>120</v>
      </c>
      <c r="T30" s="106">
        <f t="shared" si="0"/>
        <v>2.2222222222222223E-2</v>
      </c>
      <c r="U30" s="7"/>
      <c r="V30" s="40">
        <f t="shared" si="19"/>
        <v>120</v>
      </c>
      <c r="W30" s="40">
        <f t="shared" ref="W30:AG30" si="35">V30</f>
        <v>120</v>
      </c>
      <c r="X30" s="40">
        <f t="shared" si="35"/>
        <v>120</v>
      </c>
      <c r="Y30" s="40">
        <f t="shared" si="35"/>
        <v>120</v>
      </c>
      <c r="Z30" s="40">
        <f t="shared" si="35"/>
        <v>120</v>
      </c>
      <c r="AA30" s="40">
        <f t="shared" si="35"/>
        <v>120</v>
      </c>
      <c r="AB30" s="40">
        <f t="shared" si="35"/>
        <v>120</v>
      </c>
      <c r="AC30" s="40">
        <f t="shared" si="35"/>
        <v>120</v>
      </c>
      <c r="AD30" s="40">
        <f t="shared" si="35"/>
        <v>120</v>
      </c>
      <c r="AE30" s="40">
        <f t="shared" si="35"/>
        <v>120</v>
      </c>
      <c r="AF30" s="40">
        <f t="shared" si="35"/>
        <v>120</v>
      </c>
      <c r="AG30" s="40">
        <f t="shared" si="35"/>
        <v>120</v>
      </c>
      <c r="AH30" s="7"/>
      <c r="AI30" s="40">
        <f t="shared" si="21"/>
        <v>1440</v>
      </c>
      <c r="AJ30" s="40"/>
      <c r="AK30" s="40">
        <f t="shared" si="29"/>
        <v>0</v>
      </c>
      <c r="AL30" s="40">
        <f t="shared" si="22"/>
        <v>0</v>
      </c>
      <c r="AM30" s="40">
        <f t="shared" si="22"/>
        <v>0</v>
      </c>
      <c r="AN30" s="40">
        <f t="shared" si="22"/>
        <v>0</v>
      </c>
      <c r="AO30" s="40">
        <f t="shared" si="22"/>
        <v>0</v>
      </c>
      <c r="AP30" s="40">
        <f t="shared" si="22"/>
        <v>0</v>
      </c>
      <c r="AQ30" s="40">
        <f t="shared" si="22"/>
        <v>0</v>
      </c>
      <c r="AR30" s="40">
        <f t="shared" si="22"/>
        <v>0</v>
      </c>
      <c r="AS30" s="40">
        <f t="shared" si="22"/>
        <v>0</v>
      </c>
      <c r="AT30" s="40">
        <f t="shared" si="22"/>
        <v>0</v>
      </c>
      <c r="AU30" s="40">
        <f t="shared" si="22"/>
        <v>0</v>
      </c>
      <c r="AV30" s="40">
        <f t="shared" si="22"/>
        <v>0</v>
      </c>
      <c r="AW30" s="40"/>
      <c r="AX30" s="40">
        <f t="shared" si="23"/>
        <v>0</v>
      </c>
      <c r="AY30" s="40"/>
      <c r="AZ30" s="40">
        <f t="shared" ref="AZ30:BK30" si="36">AK30-V30</f>
        <v>-120</v>
      </c>
      <c r="BA30" s="40">
        <f t="shared" si="36"/>
        <v>-120</v>
      </c>
      <c r="BB30" s="40">
        <f t="shared" si="36"/>
        <v>-120</v>
      </c>
      <c r="BC30" s="40">
        <f t="shared" si="36"/>
        <v>-120</v>
      </c>
      <c r="BD30" s="40">
        <f t="shared" si="36"/>
        <v>-120</v>
      </c>
      <c r="BE30" s="40">
        <f t="shared" si="36"/>
        <v>-120</v>
      </c>
      <c r="BF30" s="40">
        <f t="shared" si="36"/>
        <v>-120</v>
      </c>
      <c r="BG30" s="40">
        <f t="shared" si="36"/>
        <v>-120</v>
      </c>
      <c r="BH30" s="40">
        <f t="shared" si="36"/>
        <v>-120</v>
      </c>
      <c r="BI30" s="40">
        <f t="shared" si="36"/>
        <v>-120</v>
      </c>
      <c r="BJ30" s="40">
        <f t="shared" si="36"/>
        <v>-120</v>
      </c>
      <c r="BK30" s="40">
        <f t="shared" si="36"/>
        <v>-120</v>
      </c>
      <c r="BL30" s="40"/>
      <c r="BM30" s="107">
        <f t="shared" si="25"/>
        <v>-1440</v>
      </c>
      <c r="BO30" s="300"/>
    </row>
    <row r="31" spans="1:67" ht="12">
      <c r="A31" s="7"/>
      <c r="B31" s="115" t="s">
        <v>123</v>
      </c>
      <c r="C31" s="117"/>
      <c r="D31" s="117"/>
      <c r="E31" s="117"/>
      <c r="F31" s="117"/>
      <c r="G31" s="117"/>
      <c r="H31" s="117"/>
      <c r="I31" s="117"/>
      <c r="J31" s="117"/>
      <c r="K31" s="117"/>
      <c r="L31" s="117"/>
      <c r="M31" s="117"/>
      <c r="N31" s="118"/>
      <c r="O31" s="7"/>
      <c r="P31" s="49" t="s">
        <v>123</v>
      </c>
      <c r="Q31" s="101"/>
      <c r="R31" s="101"/>
      <c r="S31" s="392">
        <f>'9. Budget Forecast'!E29</f>
        <v>100</v>
      </c>
      <c r="T31" s="102">
        <f t="shared" si="0"/>
        <v>1.8518518518518517E-2</v>
      </c>
      <c r="U31" s="7"/>
      <c r="V31" s="50">
        <f t="shared" si="19"/>
        <v>100</v>
      </c>
      <c r="W31" s="50">
        <f t="shared" ref="W31:AG31" si="37">V31</f>
        <v>100</v>
      </c>
      <c r="X31" s="50">
        <f t="shared" si="37"/>
        <v>100</v>
      </c>
      <c r="Y31" s="50">
        <f t="shared" si="37"/>
        <v>100</v>
      </c>
      <c r="Z31" s="50">
        <f t="shared" si="37"/>
        <v>100</v>
      </c>
      <c r="AA31" s="50">
        <f t="shared" si="37"/>
        <v>100</v>
      </c>
      <c r="AB31" s="50">
        <f t="shared" si="37"/>
        <v>100</v>
      </c>
      <c r="AC31" s="50">
        <f t="shared" si="37"/>
        <v>100</v>
      </c>
      <c r="AD31" s="50">
        <f t="shared" si="37"/>
        <v>100</v>
      </c>
      <c r="AE31" s="50">
        <f t="shared" si="37"/>
        <v>100</v>
      </c>
      <c r="AF31" s="50">
        <f t="shared" si="37"/>
        <v>100</v>
      </c>
      <c r="AG31" s="50">
        <f t="shared" si="37"/>
        <v>100</v>
      </c>
      <c r="AH31" s="7"/>
      <c r="AI31" s="50">
        <f t="shared" si="21"/>
        <v>1200</v>
      </c>
      <c r="AJ31" s="40"/>
      <c r="AK31" s="392">
        <f t="shared" si="29"/>
        <v>0</v>
      </c>
      <c r="AL31" s="392">
        <f t="shared" si="22"/>
        <v>0</v>
      </c>
      <c r="AM31" s="392">
        <f t="shared" si="22"/>
        <v>0</v>
      </c>
      <c r="AN31" s="392">
        <f t="shared" si="22"/>
        <v>0</v>
      </c>
      <c r="AO31" s="392">
        <f t="shared" si="22"/>
        <v>0</v>
      </c>
      <c r="AP31" s="392">
        <f t="shared" si="22"/>
        <v>0</v>
      </c>
      <c r="AQ31" s="392">
        <f t="shared" si="22"/>
        <v>0</v>
      </c>
      <c r="AR31" s="392">
        <f t="shared" si="22"/>
        <v>0</v>
      </c>
      <c r="AS31" s="392">
        <f t="shared" si="22"/>
        <v>0</v>
      </c>
      <c r="AT31" s="392">
        <f t="shared" si="22"/>
        <v>0</v>
      </c>
      <c r="AU31" s="392">
        <f t="shared" si="22"/>
        <v>0</v>
      </c>
      <c r="AV31" s="392">
        <f t="shared" si="22"/>
        <v>0</v>
      </c>
      <c r="AW31" s="40"/>
      <c r="AX31" s="50">
        <f t="shared" si="23"/>
        <v>0</v>
      </c>
      <c r="AY31" s="40"/>
      <c r="AZ31" s="50">
        <f t="shared" ref="AZ31:BK31" si="38">AK31-V31</f>
        <v>-100</v>
      </c>
      <c r="BA31" s="50">
        <f t="shared" si="38"/>
        <v>-100</v>
      </c>
      <c r="BB31" s="50">
        <f t="shared" si="38"/>
        <v>-100</v>
      </c>
      <c r="BC31" s="50">
        <f t="shared" si="38"/>
        <v>-100</v>
      </c>
      <c r="BD31" s="50">
        <f t="shared" si="38"/>
        <v>-100</v>
      </c>
      <c r="BE31" s="50">
        <f t="shared" si="38"/>
        <v>-100</v>
      </c>
      <c r="BF31" s="50">
        <f t="shared" si="38"/>
        <v>-100</v>
      </c>
      <c r="BG31" s="50">
        <f t="shared" si="38"/>
        <v>-100</v>
      </c>
      <c r="BH31" s="50">
        <f t="shared" si="38"/>
        <v>-100</v>
      </c>
      <c r="BI31" s="50">
        <f t="shared" si="38"/>
        <v>-100</v>
      </c>
      <c r="BJ31" s="50">
        <f t="shared" si="38"/>
        <v>-100</v>
      </c>
      <c r="BK31" s="50">
        <f t="shared" si="38"/>
        <v>-100</v>
      </c>
      <c r="BL31" s="40"/>
      <c r="BM31" s="103">
        <f t="shared" si="25"/>
        <v>-1200</v>
      </c>
      <c r="BO31" s="300"/>
    </row>
    <row r="32" spans="1:67" ht="12">
      <c r="A32" s="7"/>
      <c r="B32" s="115" t="s">
        <v>124</v>
      </c>
      <c r="C32" s="117"/>
      <c r="D32" s="117"/>
      <c r="E32" s="117"/>
      <c r="F32" s="117"/>
      <c r="G32" s="117"/>
      <c r="H32" s="117"/>
      <c r="I32" s="117"/>
      <c r="J32" s="117"/>
      <c r="K32" s="117"/>
      <c r="L32" s="117"/>
      <c r="M32" s="117"/>
      <c r="N32" s="118"/>
      <c r="O32" s="7"/>
      <c r="P32" s="12" t="s">
        <v>125</v>
      </c>
      <c r="Q32" s="12"/>
      <c r="R32" s="12"/>
      <c r="S32" s="52">
        <f>SUBTOTAL(9,S26:S31)</f>
        <v>2630</v>
      </c>
      <c r="T32" s="104">
        <f t="shared" si="0"/>
        <v>0.48703703703703705</v>
      </c>
      <c r="U32" s="7"/>
      <c r="V32" s="52">
        <f t="shared" ref="V32:AG32" si="39">SUBTOTAL(9,V26:V31)</f>
        <v>2630</v>
      </c>
      <c r="W32" s="52">
        <f t="shared" si="39"/>
        <v>2630</v>
      </c>
      <c r="X32" s="52">
        <f t="shared" si="39"/>
        <v>2630</v>
      </c>
      <c r="Y32" s="52">
        <f t="shared" si="39"/>
        <v>2630</v>
      </c>
      <c r="Z32" s="52">
        <f t="shared" si="39"/>
        <v>2630</v>
      </c>
      <c r="AA32" s="52">
        <f t="shared" si="39"/>
        <v>2630</v>
      </c>
      <c r="AB32" s="52">
        <f t="shared" si="39"/>
        <v>2630</v>
      </c>
      <c r="AC32" s="52">
        <f t="shared" si="39"/>
        <v>2630</v>
      </c>
      <c r="AD32" s="52">
        <f t="shared" si="39"/>
        <v>2630</v>
      </c>
      <c r="AE32" s="52">
        <f t="shared" si="39"/>
        <v>2630</v>
      </c>
      <c r="AF32" s="52">
        <f t="shared" si="39"/>
        <v>2630</v>
      </c>
      <c r="AG32" s="52">
        <f t="shared" si="39"/>
        <v>2630</v>
      </c>
      <c r="AH32" s="12"/>
      <c r="AI32" s="52">
        <f>SUBTOTAL(9,AI26:AI31)</f>
        <v>31560</v>
      </c>
      <c r="AJ32" s="40"/>
      <c r="AK32" s="52">
        <f t="shared" ref="AK32" si="40">SUBTOTAL(9,AK26:AK31)</f>
        <v>0</v>
      </c>
      <c r="AL32" s="52">
        <f t="shared" ref="AL32:AV32" si="41">SUBTOTAL(9,AL26:AL31)</f>
        <v>0</v>
      </c>
      <c r="AM32" s="52">
        <f t="shared" si="41"/>
        <v>0</v>
      </c>
      <c r="AN32" s="52">
        <f t="shared" si="41"/>
        <v>0</v>
      </c>
      <c r="AO32" s="52">
        <f t="shared" si="41"/>
        <v>0</v>
      </c>
      <c r="AP32" s="52">
        <f t="shared" si="41"/>
        <v>0</v>
      </c>
      <c r="AQ32" s="52">
        <f t="shared" si="41"/>
        <v>0</v>
      </c>
      <c r="AR32" s="52">
        <f t="shared" si="41"/>
        <v>0</v>
      </c>
      <c r="AS32" s="52">
        <f t="shared" si="41"/>
        <v>0</v>
      </c>
      <c r="AT32" s="52">
        <f t="shared" si="41"/>
        <v>0</v>
      </c>
      <c r="AU32" s="52">
        <f t="shared" si="41"/>
        <v>0</v>
      </c>
      <c r="AV32" s="52">
        <f t="shared" si="41"/>
        <v>0</v>
      </c>
      <c r="AW32" s="40"/>
      <c r="AX32" s="52">
        <f>SUBTOTAL(9,AX26:AX31)</f>
        <v>0</v>
      </c>
      <c r="AY32" s="40"/>
      <c r="AZ32" s="52">
        <f t="shared" ref="AZ32:BK32" si="42">SUBTOTAL(9,AZ26:AZ31)</f>
        <v>-2630</v>
      </c>
      <c r="BA32" s="52">
        <f t="shared" si="42"/>
        <v>-2630</v>
      </c>
      <c r="BB32" s="52">
        <f t="shared" si="42"/>
        <v>-2630</v>
      </c>
      <c r="BC32" s="52">
        <f t="shared" si="42"/>
        <v>-2630</v>
      </c>
      <c r="BD32" s="52">
        <f t="shared" si="42"/>
        <v>-2630</v>
      </c>
      <c r="BE32" s="52">
        <f t="shared" si="42"/>
        <v>-2630</v>
      </c>
      <c r="BF32" s="52">
        <f t="shared" si="42"/>
        <v>-2630</v>
      </c>
      <c r="BG32" s="52">
        <f t="shared" si="42"/>
        <v>-2630</v>
      </c>
      <c r="BH32" s="52">
        <f t="shared" si="42"/>
        <v>-2630</v>
      </c>
      <c r="BI32" s="52">
        <f t="shared" si="42"/>
        <v>-2630</v>
      </c>
      <c r="BJ32" s="52">
        <f t="shared" si="42"/>
        <v>-2630</v>
      </c>
      <c r="BK32" s="52">
        <f t="shared" si="42"/>
        <v>-2630</v>
      </c>
      <c r="BL32" s="40"/>
      <c r="BM32" s="105">
        <f>SUBTOTAL(9,BM26:BM31)</f>
        <v>-31560</v>
      </c>
      <c r="BO32" s="300"/>
    </row>
    <row r="33" spans="1:67" ht="12">
      <c r="A33" s="7"/>
      <c r="B33" s="115" t="s">
        <v>126</v>
      </c>
      <c r="C33" s="117"/>
      <c r="D33" s="117"/>
      <c r="E33" s="117"/>
      <c r="F33" s="117"/>
      <c r="G33" s="117"/>
      <c r="H33" s="117"/>
      <c r="I33" s="117"/>
      <c r="J33" s="117"/>
      <c r="K33" s="117"/>
      <c r="L33" s="117"/>
      <c r="M33" s="117"/>
      <c r="N33" s="118"/>
      <c r="O33" s="7"/>
      <c r="P33" s="36" t="s">
        <v>124</v>
      </c>
      <c r="Q33" s="7"/>
      <c r="R33" s="7"/>
      <c r="S33" s="40">
        <f>'9. Budget Forecast'!E31</f>
        <v>225</v>
      </c>
      <c r="T33" s="106">
        <f t="shared" si="0"/>
        <v>4.1666666666666664E-2</v>
      </c>
      <c r="U33" s="7"/>
      <c r="V33" s="40">
        <f t="shared" ref="V33:V37" si="43">S33</f>
        <v>225</v>
      </c>
      <c r="W33" s="40">
        <f t="shared" ref="W33:AG33" si="44">V33</f>
        <v>225</v>
      </c>
      <c r="X33" s="40">
        <f t="shared" si="44"/>
        <v>225</v>
      </c>
      <c r="Y33" s="40">
        <f t="shared" si="44"/>
        <v>225</v>
      </c>
      <c r="Z33" s="40">
        <f t="shared" si="44"/>
        <v>225</v>
      </c>
      <c r="AA33" s="40">
        <f t="shared" si="44"/>
        <v>225</v>
      </c>
      <c r="AB33" s="40">
        <f t="shared" si="44"/>
        <v>225</v>
      </c>
      <c r="AC33" s="40">
        <f t="shared" si="44"/>
        <v>225</v>
      </c>
      <c r="AD33" s="40">
        <f t="shared" si="44"/>
        <v>225</v>
      </c>
      <c r="AE33" s="40">
        <f t="shared" si="44"/>
        <v>225</v>
      </c>
      <c r="AF33" s="40">
        <f t="shared" si="44"/>
        <v>225</v>
      </c>
      <c r="AG33" s="40">
        <f t="shared" si="44"/>
        <v>225</v>
      </c>
      <c r="AH33" s="7"/>
      <c r="AI33" s="40">
        <f t="shared" ref="AI33:AI37" si="45">SUM(V33:AG33)</f>
        <v>2700</v>
      </c>
      <c r="AJ33" s="40"/>
      <c r="AK33" s="40">
        <f>C32</f>
        <v>0</v>
      </c>
      <c r="AL33" s="40">
        <f t="shared" ref="AL33:AV37" si="46">D32</f>
        <v>0</v>
      </c>
      <c r="AM33" s="40">
        <f t="shared" si="46"/>
        <v>0</v>
      </c>
      <c r="AN33" s="40">
        <f t="shared" si="46"/>
        <v>0</v>
      </c>
      <c r="AO33" s="40">
        <f t="shared" si="46"/>
        <v>0</v>
      </c>
      <c r="AP33" s="40">
        <f t="shared" si="46"/>
        <v>0</v>
      </c>
      <c r="AQ33" s="40">
        <f t="shared" si="46"/>
        <v>0</v>
      </c>
      <c r="AR33" s="40">
        <f t="shared" si="46"/>
        <v>0</v>
      </c>
      <c r="AS33" s="40">
        <f t="shared" si="46"/>
        <v>0</v>
      </c>
      <c r="AT33" s="40">
        <f t="shared" si="46"/>
        <v>0</v>
      </c>
      <c r="AU33" s="40">
        <f t="shared" si="46"/>
        <v>0</v>
      </c>
      <c r="AV33" s="40">
        <f t="shared" si="46"/>
        <v>0</v>
      </c>
      <c r="AW33" s="40"/>
      <c r="AX33" s="40">
        <f t="shared" ref="AX33:AX37" si="47">SUM(AK33:AV33)</f>
        <v>0</v>
      </c>
      <c r="AY33" s="40"/>
      <c r="AZ33" s="40">
        <f t="shared" ref="AZ33:BK33" si="48">AK33-V33</f>
        <v>-225</v>
      </c>
      <c r="BA33" s="40">
        <f t="shared" si="48"/>
        <v>-225</v>
      </c>
      <c r="BB33" s="40">
        <f t="shared" si="48"/>
        <v>-225</v>
      </c>
      <c r="BC33" s="40">
        <f t="shared" si="48"/>
        <v>-225</v>
      </c>
      <c r="BD33" s="40">
        <f t="shared" si="48"/>
        <v>-225</v>
      </c>
      <c r="BE33" s="40">
        <f t="shared" si="48"/>
        <v>-225</v>
      </c>
      <c r="BF33" s="40">
        <f t="shared" si="48"/>
        <v>-225</v>
      </c>
      <c r="BG33" s="40">
        <f t="shared" si="48"/>
        <v>-225</v>
      </c>
      <c r="BH33" s="40">
        <f t="shared" si="48"/>
        <v>-225</v>
      </c>
      <c r="BI33" s="40">
        <f t="shared" si="48"/>
        <v>-225</v>
      </c>
      <c r="BJ33" s="40">
        <f t="shared" si="48"/>
        <v>-225</v>
      </c>
      <c r="BK33" s="40">
        <f t="shared" si="48"/>
        <v>-225</v>
      </c>
      <c r="BL33" s="40"/>
      <c r="BM33" s="107">
        <f t="shared" ref="BM33:BM37" si="49">SUM(AZ33:BK33)</f>
        <v>-2700</v>
      </c>
      <c r="BO33" s="300"/>
    </row>
    <row r="34" spans="1:67" ht="12">
      <c r="A34" s="7"/>
      <c r="B34" s="115" t="s">
        <v>127</v>
      </c>
      <c r="C34" s="117"/>
      <c r="D34" s="117"/>
      <c r="E34" s="117"/>
      <c r="F34" s="117"/>
      <c r="G34" s="117"/>
      <c r="H34" s="117"/>
      <c r="I34" s="117"/>
      <c r="J34" s="117"/>
      <c r="K34" s="117"/>
      <c r="L34" s="117"/>
      <c r="M34" s="117"/>
      <c r="N34" s="118"/>
      <c r="O34" s="7"/>
      <c r="P34" s="36" t="s">
        <v>126</v>
      </c>
      <c r="Q34" s="7"/>
      <c r="R34" s="7"/>
      <c r="S34" s="40">
        <f>'9. Budget Forecast'!E32</f>
        <v>50</v>
      </c>
      <c r="T34" s="106">
        <f t="shared" si="0"/>
        <v>9.2592592592592587E-3</v>
      </c>
      <c r="U34" s="7"/>
      <c r="V34" s="40">
        <f t="shared" si="43"/>
        <v>50</v>
      </c>
      <c r="W34" s="40">
        <f t="shared" ref="W34:AG34" si="50">V34</f>
        <v>50</v>
      </c>
      <c r="X34" s="40">
        <f t="shared" si="50"/>
        <v>50</v>
      </c>
      <c r="Y34" s="40">
        <f t="shared" si="50"/>
        <v>50</v>
      </c>
      <c r="Z34" s="40">
        <f t="shared" si="50"/>
        <v>50</v>
      </c>
      <c r="AA34" s="40">
        <f t="shared" si="50"/>
        <v>50</v>
      </c>
      <c r="AB34" s="40">
        <f t="shared" si="50"/>
        <v>50</v>
      </c>
      <c r="AC34" s="40">
        <f t="shared" si="50"/>
        <v>50</v>
      </c>
      <c r="AD34" s="40">
        <f t="shared" si="50"/>
        <v>50</v>
      </c>
      <c r="AE34" s="40">
        <f t="shared" si="50"/>
        <v>50</v>
      </c>
      <c r="AF34" s="40">
        <f t="shared" si="50"/>
        <v>50</v>
      </c>
      <c r="AG34" s="40">
        <f t="shared" si="50"/>
        <v>50</v>
      </c>
      <c r="AH34" s="7"/>
      <c r="AI34" s="40">
        <f t="shared" si="45"/>
        <v>600</v>
      </c>
      <c r="AJ34" s="40"/>
      <c r="AK34" s="40">
        <f t="shared" ref="AK34:AK37" si="51">C33</f>
        <v>0</v>
      </c>
      <c r="AL34" s="40">
        <f t="shared" si="46"/>
        <v>0</v>
      </c>
      <c r="AM34" s="40">
        <f t="shared" si="46"/>
        <v>0</v>
      </c>
      <c r="AN34" s="40">
        <f t="shared" si="46"/>
        <v>0</v>
      </c>
      <c r="AO34" s="40">
        <f t="shared" si="46"/>
        <v>0</v>
      </c>
      <c r="AP34" s="40">
        <f t="shared" si="46"/>
        <v>0</v>
      </c>
      <c r="AQ34" s="40">
        <f t="shared" si="46"/>
        <v>0</v>
      </c>
      <c r="AR34" s="40">
        <f t="shared" si="46"/>
        <v>0</v>
      </c>
      <c r="AS34" s="40">
        <f t="shared" si="46"/>
        <v>0</v>
      </c>
      <c r="AT34" s="40">
        <f t="shared" si="46"/>
        <v>0</v>
      </c>
      <c r="AU34" s="40">
        <f t="shared" si="46"/>
        <v>0</v>
      </c>
      <c r="AV34" s="40">
        <f t="shared" si="46"/>
        <v>0</v>
      </c>
      <c r="AW34" s="40"/>
      <c r="AX34" s="40">
        <f t="shared" si="47"/>
        <v>0</v>
      </c>
      <c r="AY34" s="40"/>
      <c r="AZ34" s="40">
        <f t="shared" ref="AZ34:BK34" si="52">AK34-V34</f>
        <v>-50</v>
      </c>
      <c r="BA34" s="40">
        <f t="shared" si="52"/>
        <v>-50</v>
      </c>
      <c r="BB34" s="40">
        <f t="shared" si="52"/>
        <v>-50</v>
      </c>
      <c r="BC34" s="40">
        <f t="shared" si="52"/>
        <v>-50</v>
      </c>
      <c r="BD34" s="40">
        <f t="shared" si="52"/>
        <v>-50</v>
      </c>
      <c r="BE34" s="40">
        <f t="shared" si="52"/>
        <v>-50</v>
      </c>
      <c r="BF34" s="40">
        <f t="shared" si="52"/>
        <v>-50</v>
      </c>
      <c r="BG34" s="40">
        <f t="shared" si="52"/>
        <v>-50</v>
      </c>
      <c r="BH34" s="40">
        <f t="shared" si="52"/>
        <v>-50</v>
      </c>
      <c r="BI34" s="40">
        <f t="shared" si="52"/>
        <v>-50</v>
      </c>
      <c r="BJ34" s="40">
        <f t="shared" si="52"/>
        <v>-50</v>
      </c>
      <c r="BK34" s="40">
        <f t="shared" si="52"/>
        <v>-50</v>
      </c>
      <c r="BL34" s="40"/>
      <c r="BM34" s="107">
        <f t="shared" si="49"/>
        <v>-600</v>
      </c>
      <c r="BO34" s="300"/>
    </row>
    <row r="35" spans="1:67" ht="12">
      <c r="A35" s="7"/>
      <c r="B35" s="115" t="s">
        <v>122</v>
      </c>
      <c r="C35" s="117"/>
      <c r="D35" s="117"/>
      <c r="E35" s="117"/>
      <c r="F35" s="117"/>
      <c r="G35" s="117"/>
      <c r="H35" s="117"/>
      <c r="I35" s="117"/>
      <c r="J35" s="117"/>
      <c r="K35" s="117"/>
      <c r="L35" s="117"/>
      <c r="M35" s="117"/>
      <c r="N35" s="118"/>
      <c r="O35" s="7"/>
      <c r="P35" s="36" t="s">
        <v>127</v>
      </c>
      <c r="Q35" s="7"/>
      <c r="R35" s="7"/>
      <c r="S35" s="40">
        <f>'9. Budget Forecast'!E33</f>
        <v>50</v>
      </c>
      <c r="T35" s="106">
        <f t="shared" si="0"/>
        <v>9.2592592592592587E-3</v>
      </c>
      <c r="U35" s="7"/>
      <c r="V35" s="40">
        <f t="shared" si="43"/>
        <v>50</v>
      </c>
      <c r="W35" s="40">
        <f t="shared" ref="W35:AG35" si="53">V35</f>
        <v>50</v>
      </c>
      <c r="X35" s="40">
        <f t="shared" si="53"/>
        <v>50</v>
      </c>
      <c r="Y35" s="40">
        <f t="shared" si="53"/>
        <v>50</v>
      </c>
      <c r="Z35" s="40">
        <f t="shared" si="53"/>
        <v>50</v>
      </c>
      <c r="AA35" s="40">
        <f t="shared" si="53"/>
        <v>50</v>
      </c>
      <c r="AB35" s="40">
        <f t="shared" si="53"/>
        <v>50</v>
      </c>
      <c r="AC35" s="40">
        <f t="shared" si="53"/>
        <v>50</v>
      </c>
      <c r="AD35" s="40">
        <f t="shared" si="53"/>
        <v>50</v>
      </c>
      <c r="AE35" s="40">
        <f t="shared" si="53"/>
        <v>50</v>
      </c>
      <c r="AF35" s="40">
        <f t="shared" si="53"/>
        <v>50</v>
      </c>
      <c r="AG35" s="40">
        <f t="shared" si="53"/>
        <v>50</v>
      </c>
      <c r="AH35" s="7"/>
      <c r="AI35" s="40">
        <f t="shared" si="45"/>
        <v>600</v>
      </c>
      <c r="AJ35" s="40"/>
      <c r="AK35" s="40">
        <f t="shared" si="51"/>
        <v>0</v>
      </c>
      <c r="AL35" s="40">
        <f t="shared" si="46"/>
        <v>0</v>
      </c>
      <c r="AM35" s="40">
        <f t="shared" si="46"/>
        <v>0</v>
      </c>
      <c r="AN35" s="40">
        <f t="shared" si="46"/>
        <v>0</v>
      </c>
      <c r="AO35" s="40">
        <f t="shared" si="46"/>
        <v>0</v>
      </c>
      <c r="AP35" s="40">
        <f t="shared" si="46"/>
        <v>0</v>
      </c>
      <c r="AQ35" s="40">
        <f t="shared" si="46"/>
        <v>0</v>
      </c>
      <c r="AR35" s="40">
        <f t="shared" si="46"/>
        <v>0</v>
      </c>
      <c r="AS35" s="40">
        <f t="shared" si="46"/>
        <v>0</v>
      </c>
      <c r="AT35" s="40">
        <f t="shared" si="46"/>
        <v>0</v>
      </c>
      <c r="AU35" s="40">
        <f t="shared" si="46"/>
        <v>0</v>
      </c>
      <c r="AV35" s="40">
        <f t="shared" si="46"/>
        <v>0</v>
      </c>
      <c r="AW35" s="40"/>
      <c r="AX35" s="40">
        <f t="shared" si="47"/>
        <v>0</v>
      </c>
      <c r="AY35" s="40"/>
      <c r="AZ35" s="40">
        <f t="shared" ref="AZ35:BK35" si="54">AK35-V35</f>
        <v>-50</v>
      </c>
      <c r="BA35" s="40">
        <f t="shared" si="54"/>
        <v>-50</v>
      </c>
      <c r="BB35" s="40">
        <f t="shared" si="54"/>
        <v>-50</v>
      </c>
      <c r="BC35" s="40">
        <f t="shared" si="54"/>
        <v>-50</v>
      </c>
      <c r="BD35" s="40">
        <f t="shared" si="54"/>
        <v>-50</v>
      </c>
      <c r="BE35" s="40">
        <f t="shared" si="54"/>
        <v>-50</v>
      </c>
      <c r="BF35" s="40">
        <f t="shared" si="54"/>
        <v>-50</v>
      </c>
      <c r="BG35" s="40">
        <f t="shared" si="54"/>
        <v>-50</v>
      </c>
      <c r="BH35" s="40">
        <f t="shared" si="54"/>
        <v>-50</v>
      </c>
      <c r="BI35" s="40">
        <f t="shared" si="54"/>
        <v>-50</v>
      </c>
      <c r="BJ35" s="40">
        <f t="shared" si="54"/>
        <v>-50</v>
      </c>
      <c r="BK35" s="40">
        <f t="shared" si="54"/>
        <v>-50</v>
      </c>
      <c r="BL35" s="40"/>
      <c r="BM35" s="107">
        <f t="shared" si="49"/>
        <v>-600</v>
      </c>
      <c r="BO35" s="300"/>
    </row>
    <row r="36" spans="1:67" ht="12">
      <c r="A36" s="7"/>
      <c r="B36" s="115" t="s">
        <v>128</v>
      </c>
      <c r="C36" s="117"/>
      <c r="D36" s="117"/>
      <c r="E36" s="117"/>
      <c r="F36" s="117"/>
      <c r="G36" s="117"/>
      <c r="H36" s="117"/>
      <c r="I36" s="117"/>
      <c r="J36" s="117"/>
      <c r="K36" s="117"/>
      <c r="L36" s="117"/>
      <c r="M36" s="117"/>
      <c r="N36" s="118"/>
      <c r="O36" s="7"/>
      <c r="P36" s="36" t="s">
        <v>122</v>
      </c>
      <c r="Q36" s="7"/>
      <c r="R36" s="7"/>
      <c r="S36" s="40">
        <f>'9. Budget Forecast'!E34</f>
        <v>25</v>
      </c>
      <c r="T36" s="106">
        <f t="shared" si="0"/>
        <v>4.6296296296296294E-3</v>
      </c>
      <c r="U36" s="7"/>
      <c r="V36" s="40">
        <f t="shared" si="43"/>
        <v>25</v>
      </c>
      <c r="W36" s="40">
        <f t="shared" ref="W36:AG36" si="55">V36</f>
        <v>25</v>
      </c>
      <c r="X36" s="40">
        <f t="shared" si="55"/>
        <v>25</v>
      </c>
      <c r="Y36" s="40">
        <f t="shared" si="55"/>
        <v>25</v>
      </c>
      <c r="Z36" s="40">
        <f t="shared" si="55"/>
        <v>25</v>
      </c>
      <c r="AA36" s="40">
        <f t="shared" si="55"/>
        <v>25</v>
      </c>
      <c r="AB36" s="40">
        <f t="shared" si="55"/>
        <v>25</v>
      </c>
      <c r="AC36" s="40">
        <f t="shared" si="55"/>
        <v>25</v>
      </c>
      <c r="AD36" s="40">
        <f t="shared" si="55"/>
        <v>25</v>
      </c>
      <c r="AE36" s="40">
        <f t="shared" si="55"/>
        <v>25</v>
      </c>
      <c r="AF36" s="40">
        <f t="shared" si="55"/>
        <v>25</v>
      </c>
      <c r="AG36" s="40">
        <f t="shared" si="55"/>
        <v>25</v>
      </c>
      <c r="AH36" s="7"/>
      <c r="AI36" s="40">
        <f t="shared" si="45"/>
        <v>300</v>
      </c>
      <c r="AJ36" s="40"/>
      <c r="AK36" s="40">
        <f t="shared" si="51"/>
        <v>0</v>
      </c>
      <c r="AL36" s="40">
        <f t="shared" si="46"/>
        <v>0</v>
      </c>
      <c r="AM36" s="40">
        <f t="shared" si="46"/>
        <v>0</v>
      </c>
      <c r="AN36" s="40">
        <f t="shared" si="46"/>
        <v>0</v>
      </c>
      <c r="AO36" s="40">
        <f t="shared" si="46"/>
        <v>0</v>
      </c>
      <c r="AP36" s="40">
        <f t="shared" si="46"/>
        <v>0</v>
      </c>
      <c r="AQ36" s="40">
        <f t="shared" si="46"/>
        <v>0</v>
      </c>
      <c r="AR36" s="40">
        <f t="shared" si="46"/>
        <v>0</v>
      </c>
      <c r="AS36" s="40">
        <f t="shared" si="46"/>
        <v>0</v>
      </c>
      <c r="AT36" s="40">
        <f t="shared" si="46"/>
        <v>0</v>
      </c>
      <c r="AU36" s="40">
        <f t="shared" si="46"/>
        <v>0</v>
      </c>
      <c r="AV36" s="40">
        <f t="shared" si="46"/>
        <v>0</v>
      </c>
      <c r="AW36" s="40"/>
      <c r="AX36" s="40">
        <f t="shared" si="47"/>
        <v>0</v>
      </c>
      <c r="AY36" s="40"/>
      <c r="AZ36" s="40">
        <f t="shared" ref="AZ36:BK36" si="56">AK36-V36</f>
        <v>-25</v>
      </c>
      <c r="BA36" s="40">
        <f t="shared" si="56"/>
        <v>-25</v>
      </c>
      <c r="BB36" s="40">
        <f t="shared" si="56"/>
        <v>-25</v>
      </c>
      <c r="BC36" s="40">
        <f t="shared" si="56"/>
        <v>-25</v>
      </c>
      <c r="BD36" s="40">
        <f t="shared" si="56"/>
        <v>-25</v>
      </c>
      <c r="BE36" s="40">
        <f t="shared" si="56"/>
        <v>-25</v>
      </c>
      <c r="BF36" s="40">
        <f t="shared" si="56"/>
        <v>-25</v>
      </c>
      <c r="BG36" s="40">
        <f t="shared" si="56"/>
        <v>-25</v>
      </c>
      <c r="BH36" s="40">
        <f t="shared" si="56"/>
        <v>-25</v>
      </c>
      <c r="BI36" s="40">
        <f t="shared" si="56"/>
        <v>-25</v>
      </c>
      <c r="BJ36" s="40">
        <f t="shared" si="56"/>
        <v>-25</v>
      </c>
      <c r="BK36" s="40">
        <f t="shared" si="56"/>
        <v>-25</v>
      </c>
      <c r="BL36" s="40"/>
      <c r="BM36" s="107">
        <f t="shared" si="49"/>
        <v>-300</v>
      </c>
      <c r="BO36" s="300"/>
    </row>
    <row r="37" spans="1:67" ht="12">
      <c r="A37" s="7"/>
      <c r="B37" s="115" t="s">
        <v>129</v>
      </c>
      <c r="C37" s="117"/>
      <c r="D37" s="117"/>
      <c r="E37" s="117"/>
      <c r="F37" s="117"/>
      <c r="G37" s="117"/>
      <c r="H37" s="117"/>
      <c r="I37" s="117"/>
      <c r="J37" s="117"/>
      <c r="K37" s="117"/>
      <c r="L37" s="117"/>
      <c r="M37" s="117"/>
      <c r="N37" s="118"/>
      <c r="O37" s="7"/>
      <c r="P37" s="49" t="s">
        <v>128</v>
      </c>
      <c r="Q37" s="101"/>
      <c r="R37" s="101"/>
      <c r="S37" s="392">
        <f>'9. Budget Forecast'!E35</f>
        <v>100</v>
      </c>
      <c r="T37" s="102">
        <f t="shared" si="0"/>
        <v>1.8518518518518517E-2</v>
      </c>
      <c r="U37" s="7"/>
      <c r="V37" s="50">
        <f t="shared" si="43"/>
        <v>100</v>
      </c>
      <c r="W37" s="50">
        <f t="shared" ref="W37:AG37" si="57">V37</f>
        <v>100</v>
      </c>
      <c r="X37" s="50">
        <f t="shared" si="57"/>
        <v>100</v>
      </c>
      <c r="Y37" s="50">
        <f t="shared" si="57"/>
        <v>100</v>
      </c>
      <c r="Z37" s="50">
        <f t="shared" si="57"/>
        <v>100</v>
      </c>
      <c r="AA37" s="50">
        <f t="shared" si="57"/>
        <v>100</v>
      </c>
      <c r="AB37" s="50">
        <f t="shared" si="57"/>
        <v>100</v>
      </c>
      <c r="AC37" s="50">
        <f t="shared" si="57"/>
        <v>100</v>
      </c>
      <c r="AD37" s="50">
        <f t="shared" si="57"/>
        <v>100</v>
      </c>
      <c r="AE37" s="50">
        <f t="shared" si="57"/>
        <v>100</v>
      </c>
      <c r="AF37" s="50">
        <f t="shared" si="57"/>
        <v>100</v>
      </c>
      <c r="AG37" s="50">
        <f t="shared" si="57"/>
        <v>100</v>
      </c>
      <c r="AH37" s="7"/>
      <c r="AI37" s="50">
        <f t="shared" si="45"/>
        <v>1200</v>
      </c>
      <c r="AJ37" s="40"/>
      <c r="AK37" s="392">
        <f t="shared" si="51"/>
        <v>0</v>
      </c>
      <c r="AL37" s="392">
        <f t="shared" si="46"/>
        <v>0</v>
      </c>
      <c r="AM37" s="392">
        <f t="shared" si="46"/>
        <v>0</v>
      </c>
      <c r="AN37" s="392">
        <f t="shared" si="46"/>
        <v>0</v>
      </c>
      <c r="AO37" s="392">
        <f t="shared" si="46"/>
        <v>0</v>
      </c>
      <c r="AP37" s="392">
        <f t="shared" si="46"/>
        <v>0</v>
      </c>
      <c r="AQ37" s="392">
        <f t="shared" si="46"/>
        <v>0</v>
      </c>
      <c r="AR37" s="392">
        <f t="shared" si="46"/>
        <v>0</v>
      </c>
      <c r="AS37" s="392">
        <f t="shared" si="46"/>
        <v>0</v>
      </c>
      <c r="AT37" s="392">
        <f t="shared" si="46"/>
        <v>0</v>
      </c>
      <c r="AU37" s="392">
        <f t="shared" si="46"/>
        <v>0</v>
      </c>
      <c r="AV37" s="392">
        <f t="shared" si="46"/>
        <v>0</v>
      </c>
      <c r="AW37" s="40"/>
      <c r="AX37" s="50">
        <f t="shared" si="47"/>
        <v>0</v>
      </c>
      <c r="AY37" s="40"/>
      <c r="AZ37" s="50">
        <f t="shared" ref="AZ37:BK37" si="58">AK37-V37</f>
        <v>-100</v>
      </c>
      <c r="BA37" s="50">
        <f t="shared" si="58"/>
        <v>-100</v>
      </c>
      <c r="BB37" s="50">
        <f t="shared" si="58"/>
        <v>-100</v>
      </c>
      <c r="BC37" s="50">
        <f t="shared" si="58"/>
        <v>-100</v>
      </c>
      <c r="BD37" s="50">
        <f t="shared" si="58"/>
        <v>-100</v>
      </c>
      <c r="BE37" s="50">
        <f t="shared" si="58"/>
        <v>-100</v>
      </c>
      <c r="BF37" s="50">
        <f t="shared" si="58"/>
        <v>-100</v>
      </c>
      <c r="BG37" s="50">
        <f t="shared" si="58"/>
        <v>-100</v>
      </c>
      <c r="BH37" s="50">
        <f t="shared" si="58"/>
        <v>-100</v>
      </c>
      <c r="BI37" s="50">
        <f t="shared" si="58"/>
        <v>-100</v>
      </c>
      <c r="BJ37" s="50">
        <f t="shared" si="58"/>
        <v>-100</v>
      </c>
      <c r="BK37" s="50">
        <f t="shared" si="58"/>
        <v>-100</v>
      </c>
      <c r="BL37" s="40"/>
      <c r="BM37" s="103">
        <f t="shared" si="49"/>
        <v>-1200</v>
      </c>
      <c r="BO37" s="300"/>
    </row>
    <row r="38" spans="1:67" ht="12">
      <c r="A38" s="12"/>
      <c r="B38" s="115" t="s">
        <v>130</v>
      </c>
      <c r="C38" s="117"/>
      <c r="D38" s="117"/>
      <c r="E38" s="117"/>
      <c r="F38" s="117"/>
      <c r="G38" s="117"/>
      <c r="H38" s="117"/>
      <c r="I38" s="117"/>
      <c r="J38" s="117"/>
      <c r="K38" s="117"/>
      <c r="L38" s="117"/>
      <c r="M38" s="117"/>
      <c r="N38" s="118"/>
      <c r="O38" s="12"/>
      <c r="P38" s="12" t="s">
        <v>132</v>
      </c>
      <c r="Q38" s="12"/>
      <c r="R38" s="12"/>
      <c r="S38" s="52">
        <f>SUBTOTAL(9,S33:S37)</f>
        <v>450</v>
      </c>
      <c r="T38" s="104">
        <f t="shared" si="0"/>
        <v>8.3333333333333329E-2</v>
      </c>
      <c r="U38" s="12"/>
      <c r="V38" s="52">
        <f t="shared" ref="V38:AG38" si="59">SUBTOTAL(9,V33:V37)</f>
        <v>450</v>
      </c>
      <c r="W38" s="52">
        <f t="shared" si="59"/>
        <v>450</v>
      </c>
      <c r="X38" s="52">
        <f t="shared" si="59"/>
        <v>450</v>
      </c>
      <c r="Y38" s="52">
        <f t="shared" si="59"/>
        <v>450</v>
      </c>
      <c r="Z38" s="52">
        <f t="shared" si="59"/>
        <v>450</v>
      </c>
      <c r="AA38" s="52">
        <f t="shared" si="59"/>
        <v>450</v>
      </c>
      <c r="AB38" s="52">
        <f t="shared" si="59"/>
        <v>450</v>
      </c>
      <c r="AC38" s="52">
        <f t="shared" si="59"/>
        <v>450</v>
      </c>
      <c r="AD38" s="52">
        <f t="shared" si="59"/>
        <v>450</v>
      </c>
      <c r="AE38" s="52">
        <f t="shared" si="59"/>
        <v>450</v>
      </c>
      <c r="AF38" s="52">
        <f t="shared" si="59"/>
        <v>450</v>
      </c>
      <c r="AG38" s="52">
        <f t="shared" si="59"/>
        <v>450</v>
      </c>
      <c r="AH38" s="12"/>
      <c r="AI38" s="52">
        <f>SUBTOTAL(9,AI33:AI37)</f>
        <v>5400</v>
      </c>
      <c r="AJ38" s="52"/>
      <c r="AK38" s="52">
        <f t="shared" ref="AK38" si="60">SUBTOTAL(9,AK33:AK37)</f>
        <v>0</v>
      </c>
      <c r="AL38" s="52">
        <f t="shared" ref="AL38:AV38" si="61">SUBTOTAL(9,AL33:AL37)</f>
        <v>0</v>
      </c>
      <c r="AM38" s="52">
        <f t="shared" si="61"/>
        <v>0</v>
      </c>
      <c r="AN38" s="52">
        <f t="shared" si="61"/>
        <v>0</v>
      </c>
      <c r="AO38" s="52">
        <f t="shared" si="61"/>
        <v>0</v>
      </c>
      <c r="AP38" s="52">
        <f t="shared" si="61"/>
        <v>0</v>
      </c>
      <c r="AQ38" s="52">
        <f t="shared" si="61"/>
        <v>0</v>
      </c>
      <c r="AR38" s="52">
        <f t="shared" si="61"/>
        <v>0</v>
      </c>
      <c r="AS38" s="52">
        <f t="shared" si="61"/>
        <v>0</v>
      </c>
      <c r="AT38" s="52">
        <f t="shared" si="61"/>
        <v>0</v>
      </c>
      <c r="AU38" s="52">
        <f t="shared" si="61"/>
        <v>0</v>
      </c>
      <c r="AV38" s="52">
        <f t="shared" si="61"/>
        <v>0</v>
      </c>
      <c r="AW38" s="40"/>
      <c r="AX38" s="52">
        <f>SUBTOTAL(9,AX33:AX37)</f>
        <v>0</v>
      </c>
      <c r="AY38" s="40"/>
      <c r="AZ38" s="52">
        <f t="shared" ref="AZ38:BK38" si="62">SUBTOTAL(9,AZ33:AZ37)</f>
        <v>-450</v>
      </c>
      <c r="BA38" s="52">
        <f t="shared" si="62"/>
        <v>-450</v>
      </c>
      <c r="BB38" s="52">
        <f t="shared" si="62"/>
        <v>-450</v>
      </c>
      <c r="BC38" s="52">
        <f t="shared" si="62"/>
        <v>-450</v>
      </c>
      <c r="BD38" s="52">
        <f t="shared" si="62"/>
        <v>-450</v>
      </c>
      <c r="BE38" s="52">
        <f t="shared" si="62"/>
        <v>-450</v>
      </c>
      <c r="BF38" s="52">
        <f t="shared" si="62"/>
        <v>-450</v>
      </c>
      <c r="BG38" s="52">
        <f t="shared" si="62"/>
        <v>-450</v>
      </c>
      <c r="BH38" s="52">
        <f t="shared" si="62"/>
        <v>-450</v>
      </c>
      <c r="BI38" s="52">
        <f t="shared" si="62"/>
        <v>-450</v>
      </c>
      <c r="BJ38" s="52">
        <f t="shared" si="62"/>
        <v>-450</v>
      </c>
      <c r="BK38" s="52">
        <f t="shared" si="62"/>
        <v>-450</v>
      </c>
      <c r="BL38" s="40"/>
      <c r="BM38" s="105">
        <f>SUBTOTAL(9,BM33:BM37)</f>
        <v>-5400</v>
      </c>
      <c r="BO38" s="300"/>
    </row>
    <row r="39" spans="1:67" ht="12">
      <c r="A39" s="7"/>
      <c r="B39" s="115" t="s">
        <v>133</v>
      </c>
      <c r="C39" s="117"/>
      <c r="D39" s="117"/>
      <c r="E39" s="117"/>
      <c r="F39" s="117"/>
      <c r="G39" s="117"/>
      <c r="H39" s="117"/>
      <c r="I39" s="117"/>
      <c r="J39" s="117"/>
      <c r="K39" s="117"/>
      <c r="L39" s="117"/>
      <c r="M39" s="117"/>
      <c r="N39" s="118"/>
      <c r="O39" s="7"/>
      <c r="P39" s="36" t="s">
        <v>129</v>
      </c>
      <c r="Q39" s="7"/>
      <c r="R39" s="7"/>
      <c r="S39" s="40">
        <f>'9. Budget Forecast'!E37</f>
        <v>125</v>
      </c>
      <c r="T39" s="106">
        <f t="shared" si="0"/>
        <v>2.3148148148148147E-2</v>
      </c>
      <c r="U39" s="7"/>
      <c r="V39" s="40">
        <f t="shared" ref="V39:V42" si="63">S39</f>
        <v>125</v>
      </c>
      <c r="W39" s="40">
        <f t="shared" ref="W39:AG39" si="64">V39</f>
        <v>125</v>
      </c>
      <c r="X39" s="40">
        <f t="shared" si="64"/>
        <v>125</v>
      </c>
      <c r="Y39" s="40">
        <f t="shared" si="64"/>
        <v>125</v>
      </c>
      <c r="Z39" s="40">
        <f t="shared" si="64"/>
        <v>125</v>
      </c>
      <c r="AA39" s="40">
        <f t="shared" si="64"/>
        <v>125</v>
      </c>
      <c r="AB39" s="40">
        <f t="shared" si="64"/>
        <v>125</v>
      </c>
      <c r="AC39" s="40">
        <f t="shared" si="64"/>
        <v>125</v>
      </c>
      <c r="AD39" s="40">
        <f t="shared" si="64"/>
        <v>125</v>
      </c>
      <c r="AE39" s="40">
        <f t="shared" si="64"/>
        <v>125</v>
      </c>
      <c r="AF39" s="40">
        <f t="shared" si="64"/>
        <v>125</v>
      </c>
      <c r="AG39" s="40">
        <f t="shared" si="64"/>
        <v>125</v>
      </c>
      <c r="AH39" s="7"/>
      <c r="AI39" s="40">
        <f t="shared" ref="AI39:AI42" si="65">SUM(V39:AG39)</f>
        <v>1500</v>
      </c>
      <c r="AJ39" s="40"/>
      <c r="AK39" s="40">
        <f>C37</f>
        <v>0</v>
      </c>
      <c r="AL39" s="40">
        <f t="shared" ref="AL39:AV42" si="66">D37</f>
        <v>0</v>
      </c>
      <c r="AM39" s="40">
        <f t="shared" si="66"/>
        <v>0</v>
      </c>
      <c r="AN39" s="40">
        <f t="shared" si="66"/>
        <v>0</v>
      </c>
      <c r="AO39" s="40">
        <f t="shared" si="66"/>
        <v>0</v>
      </c>
      <c r="AP39" s="40">
        <f t="shared" si="66"/>
        <v>0</v>
      </c>
      <c r="AQ39" s="40">
        <f t="shared" si="66"/>
        <v>0</v>
      </c>
      <c r="AR39" s="40">
        <f t="shared" si="66"/>
        <v>0</v>
      </c>
      <c r="AS39" s="40">
        <f t="shared" si="66"/>
        <v>0</v>
      </c>
      <c r="AT39" s="40">
        <f t="shared" si="66"/>
        <v>0</v>
      </c>
      <c r="AU39" s="40">
        <f t="shared" si="66"/>
        <v>0</v>
      </c>
      <c r="AV39" s="40">
        <f t="shared" si="66"/>
        <v>0</v>
      </c>
      <c r="AW39" s="40"/>
      <c r="AX39" s="40">
        <f t="shared" ref="AX39:AX42" si="67">SUM(AK39:AV39)</f>
        <v>0</v>
      </c>
      <c r="AY39" s="40"/>
      <c r="AZ39" s="40">
        <f t="shared" ref="AZ39:BK39" si="68">AK39-V39</f>
        <v>-125</v>
      </c>
      <c r="BA39" s="40">
        <f t="shared" si="68"/>
        <v>-125</v>
      </c>
      <c r="BB39" s="40">
        <f t="shared" si="68"/>
        <v>-125</v>
      </c>
      <c r="BC39" s="40">
        <f t="shared" si="68"/>
        <v>-125</v>
      </c>
      <c r="BD39" s="40">
        <f t="shared" si="68"/>
        <v>-125</v>
      </c>
      <c r="BE39" s="40">
        <f t="shared" si="68"/>
        <v>-125</v>
      </c>
      <c r="BF39" s="40">
        <f t="shared" si="68"/>
        <v>-125</v>
      </c>
      <c r="BG39" s="40">
        <f t="shared" si="68"/>
        <v>-125</v>
      </c>
      <c r="BH39" s="40">
        <f t="shared" si="68"/>
        <v>-125</v>
      </c>
      <c r="BI39" s="40">
        <f t="shared" si="68"/>
        <v>-125</v>
      </c>
      <c r="BJ39" s="40">
        <f t="shared" si="68"/>
        <v>-125</v>
      </c>
      <c r="BK39" s="40">
        <f t="shared" si="68"/>
        <v>-125</v>
      </c>
      <c r="BL39" s="40"/>
      <c r="BM39" s="107">
        <f t="shared" ref="BM39:BM42" si="69">SUM(AZ39:BK39)</f>
        <v>-1500</v>
      </c>
      <c r="BO39" s="300"/>
    </row>
    <row r="40" spans="1:67" ht="12">
      <c r="A40" s="7"/>
      <c r="B40" s="115" t="s">
        <v>134</v>
      </c>
      <c r="C40" s="117"/>
      <c r="D40" s="117"/>
      <c r="E40" s="117"/>
      <c r="F40" s="117"/>
      <c r="G40" s="117"/>
      <c r="H40" s="117"/>
      <c r="I40" s="117"/>
      <c r="J40" s="117"/>
      <c r="K40" s="117"/>
      <c r="L40" s="117"/>
      <c r="M40" s="117"/>
      <c r="N40" s="118"/>
      <c r="O40" s="7"/>
      <c r="P40" s="36" t="s">
        <v>130</v>
      </c>
      <c r="Q40" s="7"/>
      <c r="R40" s="7"/>
      <c r="S40" s="40">
        <f>'9. Budget Forecast'!E38</f>
        <v>125</v>
      </c>
      <c r="T40" s="106">
        <f t="shared" si="0"/>
        <v>2.3148148148148147E-2</v>
      </c>
      <c r="U40" s="7"/>
      <c r="V40" s="40">
        <f t="shared" si="63"/>
        <v>125</v>
      </c>
      <c r="W40" s="40">
        <f t="shared" ref="W40:AG40" si="70">V40</f>
        <v>125</v>
      </c>
      <c r="X40" s="40">
        <f t="shared" si="70"/>
        <v>125</v>
      </c>
      <c r="Y40" s="40">
        <f t="shared" si="70"/>
        <v>125</v>
      </c>
      <c r="Z40" s="40">
        <f t="shared" si="70"/>
        <v>125</v>
      </c>
      <c r="AA40" s="40">
        <f t="shared" si="70"/>
        <v>125</v>
      </c>
      <c r="AB40" s="40">
        <f t="shared" si="70"/>
        <v>125</v>
      </c>
      <c r="AC40" s="40">
        <f t="shared" si="70"/>
        <v>125</v>
      </c>
      <c r="AD40" s="40">
        <f t="shared" si="70"/>
        <v>125</v>
      </c>
      <c r="AE40" s="40">
        <f t="shared" si="70"/>
        <v>125</v>
      </c>
      <c r="AF40" s="40">
        <f t="shared" si="70"/>
        <v>125</v>
      </c>
      <c r="AG40" s="40">
        <f t="shared" si="70"/>
        <v>125</v>
      </c>
      <c r="AH40" s="7"/>
      <c r="AI40" s="40">
        <f t="shared" si="65"/>
        <v>1500</v>
      </c>
      <c r="AJ40" s="40"/>
      <c r="AK40" s="40">
        <f t="shared" ref="AK40:AK42" si="71">C38</f>
        <v>0</v>
      </c>
      <c r="AL40" s="40">
        <f t="shared" si="66"/>
        <v>0</v>
      </c>
      <c r="AM40" s="40">
        <f t="shared" si="66"/>
        <v>0</v>
      </c>
      <c r="AN40" s="40">
        <f t="shared" si="66"/>
        <v>0</v>
      </c>
      <c r="AO40" s="40">
        <f t="shared" si="66"/>
        <v>0</v>
      </c>
      <c r="AP40" s="40">
        <f t="shared" si="66"/>
        <v>0</v>
      </c>
      <c r="AQ40" s="40">
        <f t="shared" si="66"/>
        <v>0</v>
      </c>
      <c r="AR40" s="40">
        <f t="shared" si="66"/>
        <v>0</v>
      </c>
      <c r="AS40" s="40">
        <f t="shared" si="66"/>
        <v>0</v>
      </c>
      <c r="AT40" s="40">
        <f t="shared" si="66"/>
        <v>0</v>
      </c>
      <c r="AU40" s="40">
        <f t="shared" si="66"/>
        <v>0</v>
      </c>
      <c r="AV40" s="40">
        <f t="shared" si="66"/>
        <v>0</v>
      </c>
      <c r="AW40" s="40"/>
      <c r="AX40" s="40">
        <f t="shared" si="67"/>
        <v>0</v>
      </c>
      <c r="AY40" s="40"/>
      <c r="AZ40" s="40">
        <f t="shared" ref="AZ40:BK40" si="72">AK40-V40</f>
        <v>-125</v>
      </c>
      <c r="BA40" s="40">
        <f t="shared" si="72"/>
        <v>-125</v>
      </c>
      <c r="BB40" s="40">
        <f t="shared" si="72"/>
        <v>-125</v>
      </c>
      <c r="BC40" s="40">
        <f t="shared" si="72"/>
        <v>-125</v>
      </c>
      <c r="BD40" s="40">
        <f t="shared" si="72"/>
        <v>-125</v>
      </c>
      <c r="BE40" s="40">
        <f t="shared" si="72"/>
        <v>-125</v>
      </c>
      <c r="BF40" s="40">
        <f t="shared" si="72"/>
        <v>-125</v>
      </c>
      <c r="BG40" s="40">
        <f t="shared" si="72"/>
        <v>-125</v>
      </c>
      <c r="BH40" s="40">
        <f t="shared" si="72"/>
        <v>-125</v>
      </c>
      <c r="BI40" s="40">
        <f t="shared" si="72"/>
        <v>-125</v>
      </c>
      <c r="BJ40" s="40">
        <f t="shared" si="72"/>
        <v>-125</v>
      </c>
      <c r="BK40" s="40">
        <f t="shared" si="72"/>
        <v>-125</v>
      </c>
      <c r="BL40" s="40"/>
      <c r="BM40" s="107">
        <f t="shared" si="69"/>
        <v>-1500</v>
      </c>
      <c r="BO40" s="300"/>
    </row>
    <row r="41" spans="1:67" ht="12">
      <c r="A41" s="7"/>
      <c r="B41" s="115" t="s">
        <v>135</v>
      </c>
      <c r="C41" s="117"/>
      <c r="D41" s="117"/>
      <c r="E41" s="117"/>
      <c r="F41" s="117"/>
      <c r="G41" s="117"/>
      <c r="H41" s="117"/>
      <c r="I41" s="117"/>
      <c r="J41" s="117"/>
      <c r="K41" s="117"/>
      <c r="L41" s="117"/>
      <c r="M41" s="117"/>
      <c r="N41" s="118"/>
      <c r="O41" s="7"/>
      <c r="P41" s="36" t="s">
        <v>133</v>
      </c>
      <c r="Q41" s="7"/>
      <c r="R41" s="7"/>
      <c r="S41" s="40">
        <f>'9. Budget Forecast'!E39</f>
        <v>50</v>
      </c>
      <c r="T41" s="106">
        <f t="shared" si="0"/>
        <v>9.2592592592592587E-3</v>
      </c>
      <c r="U41" s="7"/>
      <c r="V41" s="40">
        <f t="shared" si="63"/>
        <v>50</v>
      </c>
      <c r="W41" s="40">
        <f t="shared" ref="W41:AG41" si="73">V41</f>
        <v>50</v>
      </c>
      <c r="X41" s="40">
        <f t="shared" si="73"/>
        <v>50</v>
      </c>
      <c r="Y41" s="40">
        <f t="shared" si="73"/>
        <v>50</v>
      </c>
      <c r="Z41" s="40">
        <f t="shared" si="73"/>
        <v>50</v>
      </c>
      <c r="AA41" s="40">
        <f t="shared" si="73"/>
        <v>50</v>
      </c>
      <c r="AB41" s="40">
        <f t="shared" si="73"/>
        <v>50</v>
      </c>
      <c r="AC41" s="40">
        <f t="shared" si="73"/>
        <v>50</v>
      </c>
      <c r="AD41" s="40">
        <f t="shared" si="73"/>
        <v>50</v>
      </c>
      <c r="AE41" s="40">
        <f t="shared" si="73"/>
        <v>50</v>
      </c>
      <c r="AF41" s="40">
        <f t="shared" si="73"/>
        <v>50</v>
      </c>
      <c r="AG41" s="40">
        <f t="shared" si="73"/>
        <v>50</v>
      </c>
      <c r="AH41" s="7"/>
      <c r="AI41" s="40">
        <f t="shared" si="65"/>
        <v>600</v>
      </c>
      <c r="AJ41" s="40"/>
      <c r="AK41" s="40">
        <f t="shared" si="71"/>
        <v>0</v>
      </c>
      <c r="AL41" s="40">
        <f t="shared" si="66"/>
        <v>0</v>
      </c>
      <c r="AM41" s="40">
        <f t="shared" si="66"/>
        <v>0</v>
      </c>
      <c r="AN41" s="40">
        <f t="shared" si="66"/>
        <v>0</v>
      </c>
      <c r="AO41" s="40">
        <f t="shared" si="66"/>
        <v>0</v>
      </c>
      <c r="AP41" s="40">
        <f t="shared" si="66"/>
        <v>0</v>
      </c>
      <c r="AQ41" s="40">
        <f t="shared" si="66"/>
        <v>0</v>
      </c>
      <c r="AR41" s="40">
        <f t="shared" si="66"/>
        <v>0</v>
      </c>
      <c r="AS41" s="40">
        <f t="shared" si="66"/>
        <v>0</v>
      </c>
      <c r="AT41" s="40">
        <f t="shared" si="66"/>
        <v>0</v>
      </c>
      <c r="AU41" s="40">
        <f t="shared" si="66"/>
        <v>0</v>
      </c>
      <c r="AV41" s="40">
        <f t="shared" si="66"/>
        <v>0</v>
      </c>
      <c r="AW41" s="40"/>
      <c r="AX41" s="40">
        <f t="shared" si="67"/>
        <v>0</v>
      </c>
      <c r="AY41" s="40"/>
      <c r="AZ41" s="40">
        <f t="shared" ref="AZ41:BK41" si="74">AK41-V41</f>
        <v>-50</v>
      </c>
      <c r="BA41" s="40">
        <f t="shared" si="74"/>
        <v>-50</v>
      </c>
      <c r="BB41" s="40">
        <f t="shared" si="74"/>
        <v>-50</v>
      </c>
      <c r="BC41" s="40">
        <f t="shared" si="74"/>
        <v>-50</v>
      </c>
      <c r="BD41" s="40">
        <f t="shared" si="74"/>
        <v>-50</v>
      </c>
      <c r="BE41" s="40">
        <f t="shared" si="74"/>
        <v>-50</v>
      </c>
      <c r="BF41" s="40">
        <f t="shared" si="74"/>
        <v>-50</v>
      </c>
      <c r="BG41" s="40">
        <f t="shared" si="74"/>
        <v>-50</v>
      </c>
      <c r="BH41" s="40">
        <f t="shared" si="74"/>
        <v>-50</v>
      </c>
      <c r="BI41" s="40">
        <f t="shared" si="74"/>
        <v>-50</v>
      </c>
      <c r="BJ41" s="40">
        <f t="shared" si="74"/>
        <v>-50</v>
      </c>
      <c r="BK41" s="40">
        <f t="shared" si="74"/>
        <v>-50</v>
      </c>
      <c r="BL41" s="40"/>
      <c r="BM41" s="107">
        <f t="shared" si="69"/>
        <v>-600</v>
      </c>
      <c r="BO41" s="300"/>
    </row>
    <row r="42" spans="1:67" ht="12">
      <c r="A42" s="7"/>
      <c r="B42" s="115" t="s">
        <v>137</v>
      </c>
      <c r="C42" s="117"/>
      <c r="D42" s="117"/>
      <c r="E42" s="117"/>
      <c r="F42" s="117"/>
      <c r="G42" s="117"/>
      <c r="H42" s="117"/>
      <c r="I42" s="117"/>
      <c r="J42" s="117"/>
      <c r="K42" s="117"/>
      <c r="L42" s="117"/>
      <c r="M42" s="117"/>
      <c r="N42" s="118"/>
      <c r="O42" s="7"/>
      <c r="P42" s="49" t="s">
        <v>134</v>
      </c>
      <c r="Q42" s="101"/>
      <c r="R42" s="101"/>
      <c r="S42" s="392">
        <f>'9. Budget Forecast'!E40</f>
        <v>100</v>
      </c>
      <c r="T42" s="102">
        <f t="shared" si="0"/>
        <v>1.8518518518518517E-2</v>
      </c>
      <c r="U42" s="7"/>
      <c r="V42" s="50">
        <f t="shared" si="63"/>
        <v>100</v>
      </c>
      <c r="W42" s="50">
        <f t="shared" ref="W42:AG42" si="75">V42</f>
        <v>100</v>
      </c>
      <c r="X42" s="50">
        <f t="shared" si="75"/>
        <v>100</v>
      </c>
      <c r="Y42" s="50">
        <f t="shared" si="75"/>
        <v>100</v>
      </c>
      <c r="Z42" s="50">
        <f t="shared" si="75"/>
        <v>100</v>
      </c>
      <c r="AA42" s="50">
        <f t="shared" si="75"/>
        <v>100</v>
      </c>
      <c r="AB42" s="50">
        <f t="shared" si="75"/>
        <v>100</v>
      </c>
      <c r="AC42" s="50">
        <f t="shared" si="75"/>
        <v>100</v>
      </c>
      <c r="AD42" s="50">
        <f t="shared" si="75"/>
        <v>100</v>
      </c>
      <c r="AE42" s="50">
        <f t="shared" si="75"/>
        <v>100</v>
      </c>
      <c r="AF42" s="50">
        <f t="shared" si="75"/>
        <v>100</v>
      </c>
      <c r="AG42" s="50">
        <f t="shared" si="75"/>
        <v>100</v>
      </c>
      <c r="AH42" s="7"/>
      <c r="AI42" s="50">
        <f t="shared" si="65"/>
        <v>1200</v>
      </c>
      <c r="AJ42" s="40"/>
      <c r="AK42" s="392">
        <f t="shared" si="71"/>
        <v>0</v>
      </c>
      <c r="AL42" s="392">
        <f t="shared" si="66"/>
        <v>0</v>
      </c>
      <c r="AM42" s="392">
        <f t="shared" si="66"/>
        <v>0</v>
      </c>
      <c r="AN42" s="392">
        <f t="shared" si="66"/>
        <v>0</v>
      </c>
      <c r="AO42" s="392">
        <f t="shared" si="66"/>
        <v>0</v>
      </c>
      <c r="AP42" s="392">
        <f t="shared" si="66"/>
        <v>0</v>
      </c>
      <c r="AQ42" s="392">
        <f t="shared" si="66"/>
        <v>0</v>
      </c>
      <c r="AR42" s="392">
        <f t="shared" si="66"/>
        <v>0</v>
      </c>
      <c r="AS42" s="392">
        <f t="shared" si="66"/>
        <v>0</v>
      </c>
      <c r="AT42" s="392">
        <f t="shared" si="66"/>
        <v>0</v>
      </c>
      <c r="AU42" s="392">
        <f t="shared" si="66"/>
        <v>0</v>
      </c>
      <c r="AV42" s="392">
        <f t="shared" si="66"/>
        <v>0</v>
      </c>
      <c r="AW42" s="40"/>
      <c r="AX42" s="50">
        <f t="shared" si="67"/>
        <v>0</v>
      </c>
      <c r="AY42" s="40"/>
      <c r="AZ42" s="50">
        <f t="shared" ref="AZ42:BK42" si="76">AK42-V42</f>
        <v>-100</v>
      </c>
      <c r="BA42" s="50">
        <f t="shared" si="76"/>
        <v>-100</v>
      </c>
      <c r="BB42" s="50">
        <f t="shared" si="76"/>
        <v>-100</v>
      </c>
      <c r="BC42" s="50">
        <f t="shared" si="76"/>
        <v>-100</v>
      </c>
      <c r="BD42" s="50">
        <f t="shared" si="76"/>
        <v>-100</v>
      </c>
      <c r="BE42" s="50">
        <f t="shared" si="76"/>
        <v>-100</v>
      </c>
      <c r="BF42" s="50">
        <f t="shared" si="76"/>
        <v>-100</v>
      </c>
      <c r="BG42" s="50">
        <f t="shared" si="76"/>
        <v>-100</v>
      </c>
      <c r="BH42" s="50">
        <f t="shared" si="76"/>
        <v>-100</v>
      </c>
      <c r="BI42" s="50">
        <f t="shared" si="76"/>
        <v>-100</v>
      </c>
      <c r="BJ42" s="50">
        <f t="shared" si="76"/>
        <v>-100</v>
      </c>
      <c r="BK42" s="50">
        <f t="shared" si="76"/>
        <v>-100</v>
      </c>
      <c r="BL42" s="40"/>
      <c r="BM42" s="103">
        <f t="shared" si="69"/>
        <v>-1200</v>
      </c>
      <c r="BO42" s="300"/>
    </row>
    <row r="43" spans="1:67" ht="12">
      <c r="A43" s="12"/>
      <c r="B43" s="115" t="s">
        <v>139</v>
      </c>
      <c r="C43" s="117"/>
      <c r="D43" s="117"/>
      <c r="E43" s="117"/>
      <c r="F43" s="117"/>
      <c r="G43" s="117"/>
      <c r="H43" s="117"/>
      <c r="I43" s="117"/>
      <c r="J43" s="117"/>
      <c r="K43" s="117"/>
      <c r="L43" s="117"/>
      <c r="M43" s="117"/>
      <c r="N43" s="118"/>
      <c r="O43" s="12"/>
      <c r="P43" s="12" t="s">
        <v>138</v>
      </c>
      <c r="Q43" s="12"/>
      <c r="R43" s="12"/>
      <c r="S43" s="52">
        <f>SUBTOTAL(9,S39:S42)</f>
        <v>400</v>
      </c>
      <c r="T43" s="104">
        <f t="shared" si="0"/>
        <v>7.407407407407407E-2</v>
      </c>
      <c r="U43" s="12"/>
      <c r="V43" s="52">
        <f t="shared" ref="V43:AG43" si="77">SUBTOTAL(9,V39:V42)</f>
        <v>400</v>
      </c>
      <c r="W43" s="52">
        <f t="shared" si="77"/>
        <v>400</v>
      </c>
      <c r="X43" s="52">
        <f t="shared" si="77"/>
        <v>400</v>
      </c>
      <c r="Y43" s="52">
        <f t="shared" si="77"/>
        <v>400</v>
      </c>
      <c r="Z43" s="52">
        <f t="shared" si="77"/>
        <v>400</v>
      </c>
      <c r="AA43" s="52">
        <f t="shared" si="77"/>
        <v>400</v>
      </c>
      <c r="AB43" s="52">
        <f t="shared" si="77"/>
        <v>400</v>
      </c>
      <c r="AC43" s="52">
        <f t="shared" si="77"/>
        <v>400</v>
      </c>
      <c r="AD43" s="52">
        <f t="shared" si="77"/>
        <v>400</v>
      </c>
      <c r="AE43" s="52">
        <f t="shared" si="77"/>
        <v>400</v>
      </c>
      <c r="AF43" s="52">
        <f t="shared" si="77"/>
        <v>400</v>
      </c>
      <c r="AG43" s="52">
        <f t="shared" si="77"/>
        <v>400</v>
      </c>
      <c r="AH43" s="12"/>
      <c r="AI43" s="52">
        <f>SUBTOTAL(9,AI39:AI42)</f>
        <v>4800</v>
      </c>
      <c r="AJ43" s="52"/>
      <c r="AK43" s="52">
        <f t="shared" ref="AK43" si="78">SUBTOTAL(9,AK39:AK42)</f>
        <v>0</v>
      </c>
      <c r="AL43" s="52">
        <f t="shared" ref="AL43:AV43" si="79">SUBTOTAL(9,AL39:AL42)</f>
        <v>0</v>
      </c>
      <c r="AM43" s="52">
        <f t="shared" si="79"/>
        <v>0</v>
      </c>
      <c r="AN43" s="52">
        <f t="shared" si="79"/>
        <v>0</v>
      </c>
      <c r="AO43" s="52">
        <f t="shared" si="79"/>
        <v>0</v>
      </c>
      <c r="AP43" s="52">
        <f t="shared" si="79"/>
        <v>0</v>
      </c>
      <c r="AQ43" s="52">
        <f t="shared" si="79"/>
        <v>0</v>
      </c>
      <c r="AR43" s="52">
        <f t="shared" si="79"/>
        <v>0</v>
      </c>
      <c r="AS43" s="52">
        <f t="shared" si="79"/>
        <v>0</v>
      </c>
      <c r="AT43" s="52">
        <f t="shared" si="79"/>
        <v>0</v>
      </c>
      <c r="AU43" s="52">
        <f t="shared" si="79"/>
        <v>0</v>
      </c>
      <c r="AV43" s="52">
        <f t="shared" si="79"/>
        <v>0</v>
      </c>
      <c r="AW43" s="40"/>
      <c r="AX43" s="52">
        <f>SUBTOTAL(9,AX39:AX42)</f>
        <v>0</v>
      </c>
      <c r="AY43" s="40"/>
      <c r="AZ43" s="52">
        <f t="shared" ref="AZ43:BK43" si="80">SUBTOTAL(9,AZ39:AZ42)</f>
        <v>-400</v>
      </c>
      <c r="BA43" s="52">
        <f t="shared" si="80"/>
        <v>-400</v>
      </c>
      <c r="BB43" s="52">
        <f t="shared" si="80"/>
        <v>-400</v>
      </c>
      <c r="BC43" s="52">
        <f t="shared" si="80"/>
        <v>-400</v>
      </c>
      <c r="BD43" s="52">
        <f t="shared" si="80"/>
        <v>-400</v>
      </c>
      <c r="BE43" s="52">
        <f t="shared" si="80"/>
        <v>-400</v>
      </c>
      <c r="BF43" s="52">
        <f t="shared" si="80"/>
        <v>-400</v>
      </c>
      <c r="BG43" s="52">
        <f t="shared" si="80"/>
        <v>-400</v>
      </c>
      <c r="BH43" s="52">
        <f t="shared" si="80"/>
        <v>-400</v>
      </c>
      <c r="BI43" s="52">
        <f t="shared" si="80"/>
        <v>-400</v>
      </c>
      <c r="BJ43" s="52">
        <f t="shared" si="80"/>
        <v>-400</v>
      </c>
      <c r="BK43" s="52">
        <f t="shared" si="80"/>
        <v>-400</v>
      </c>
      <c r="BL43" s="40"/>
      <c r="BM43" s="105">
        <f>SUBTOTAL(9,BM39:BM42)</f>
        <v>-4800</v>
      </c>
      <c r="BO43" s="300"/>
    </row>
    <row r="44" spans="1:67" s="393" customFormat="1" ht="12">
      <c r="A44" s="12"/>
      <c r="B44" s="418" t="s">
        <v>136</v>
      </c>
      <c r="C44" s="117"/>
      <c r="D44" s="117"/>
      <c r="E44" s="117"/>
      <c r="F44" s="117"/>
      <c r="G44" s="117"/>
      <c r="H44" s="117"/>
      <c r="I44" s="117"/>
      <c r="J44" s="117"/>
      <c r="K44" s="117"/>
      <c r="L44" s="117"/>
      <c r="M44" s="117"/>
      <c r="N44" s="118"/>
      <c r="O44" s="12"/>
      <c r="P44" s="36" t="s">
        <v>135</v>
      </c>
      <c r="Q44" s="7"/>
      <c r="R44" s="7"/>
      <c r="S44" s="383">
        <f>'9. Budget Forecast'!E42</f>
        <v>200</v>
      </c>
      <c r="T44" s="106">
        <f>S44/$S$24</f>
        <v>3.7037037037037035E-2</v>
      </c>
      <c r="U44" s="7"/>
      <c r="V44" s="40">
        <f>S44</f>
        <v>200</v>
      </c>
      <c r="W44" s="40">
        <f t="shared" ref="W44:AG44" si="81">V44</f>
        <v>200</v>
      </c>
      <c r="X44" s="40">
        <f t="shared" si="81"/>
        <v>200</v>
      </c>
      <c r="Y44" s="40">
        <f t="shared" si="81"/>
        <v>200</v>
      </c>
      <c r="Z44" s="40">
        <f t="shared" si="81"/>
        <v>200</v>
      </c>
      <c r="AA44" s="40">
        <f t="shared" si="81"/>
        <v>200</v>
      </c>
      <c r="AB44" s="40">
        <f t="shared" si="81"/>
        <v>200</v>
      </c>
      <c r="AC44" s="40">
        <f t="shared" si="81"/>
        <v>200</v>
      </c>
      <c r="AD44" s="40">
        <f t="shared" si="81"/>
        <v>200</v>
      </c>
      <c r="AE44" s="40">
        <f t="shared" si="81"/>
        <v>200</v>
      </c>
      <c r="AF44" s="40">
        <f t="shared" si="81"/>
        <v>200</v>
      </c>
      <c r="AG44" s="40">
        <f t="shared" si="81"/>
        <v>200</v>
      </c>
      <c r="AH44" s="7"/>
      <c r="AI44" s="40">
        <f>SUM(V44:AG44)</f>
        <v>2400</v>
      </c>
      <c r="AJ44" s="40"/>
      <c r="AK44" s="40">
        <f>C41</f>
        <v>0</v>
      </c>
      <c r="AL44" s="40">
        <f t="shared" ref="AL44:AV48" si="82">D41</f>
        <v>0</v>
      </c>
      <c r="AM44" s="40">
        <f t="shared" si="82"/>
        <v>0</v>
      </c>
      <c r="AN44" s="40">
        <f t="shared" si="82"/>
        <v>0</v>
      </c>
      <c r="AO44" s="40">
        <f t="shared" si="82"/>
        <v>0</v>
      </c>
      <c r="AP44" s="40">
        <f t="shared" si="82"/>
        <v>0</v>
      </c>
      <c r="AQ44" s="40">
        <f t="shared" si="82"/>
        <v>0</v>
      </c>
      <c r="AR44" s="40">
        <f t="shared" si="82"/>
        <v>0</v>
      </c>
      <c r="AS44" s="40">
        <f t="shared" si="82"/>
        <v>0</v>
      </c>
      <c r="AT44" s="40">
        <f t="shared" si="82"/>
        <v>0</v>
      </c>
      <c r="AU44" s="40">
        <f t="shared" si="82"/>
        <v>0</v>
      </c>
      <c r="AV44" s="40">
        <f t="shared" si="82"/>
        <v>0</v>
      </c>
      <c r="AW44" s="40"/>
      <c r="AX44" s="40">
        <f>SUM(AK44:AV44)</f>
        <v>0</v>
      </c>
      <c r="AY44" s="40"/>
      <c r="AZ44" s="40">
        <f t="shared" ref="AZ44:BK44" si="83">AK44-V44</f>
        <v>-200</v>
      </c>
      <c r="BA44" s="40">
        <f t="shared" si="83"/>
        <v>-200</v>
      </c>
      <c r="BB44" s="40">
        <f t="shared" si="83"/>
        <v>-200</v>
      </c>
      <c r="BC44" s="40">
        <f t="shared" si="83"/>
        <v>-200</v>
      </c>
      <c r="BD44" s="40">
        <f t="shared" si="83"/>
        <v>-200</v>
      </c>
      <c r="BE44" s="40">
        <f t="shared" si="83"/>
        <v>-200</v>
      </c>
      <c r="BF44" s="40">
        <f t="shared" si="83"/>
        <v>-200</v>
      </c>
      <c r="BG44" s="40">
        <f t="shared" si="83"/>
        <v>-200</v>
      </c>
      <c r="BH44" s="40">
        <f t="shared" si="83"/>
        <v>-200</v>
      </c>
      <c r="BI44" s="40">
        <f t="shared" si="83"/>
        <v>-200</v>
      </c>
      <c r="BJ44" s="40">
        <f t="shared" si="83"/>
        <v>-200</v>
      </c>
      <c r="BK44" s="40">
        <f t="shared" si="83"/>
        <v>-200</v>
      </c>
      <c r="BL44" s="40"/>
      <c r="BM44" s="107">
        <f>SUM(AZ44:BK44)</f>
        <v>-2400</v>
      </c>
      <c r="BO44" s="300"/>
    </row>
    <row r="45" spans="1:67" ht="12">
      <c r="A45" s="7"/>
      <c r="B45" s="115" t="s">
        <v>140</v>
      </c>
      <c r="C45" s="117"/>
      <c r="D45" s="117"/>
      <c r="E45" s="117"/>
      <c r="F45" s="117"/>
      <c r="G45" s="117"/>
      <c r="H45" s="117"/>
      <c r="I45" s="117"/>
      <c r="J45" s="117"/>
      <c r="K45" s="117"/>
      <c r="L45" s="117"/>
      <c r="M45" s="117"/>
      <c r="N45" s="118"/>
      <c r="O45" s="7"/>
      <c r="P45" s="419" t="s">
        <v>136</v>
      </c>
      <c r="S45" s="383">
        <f>'9. Budget Forecast'!E43</f>
        <v>50</v>
      </c>
      <c r="T45" s="106">
        <f>S45/$S$24</f>
        <v>9.2592592592592587E-3</v>
      </c>
      <c r="V45" s="40">
        <f>S45</f>
        <v>50</v>
      </c>
      <c r="W45" s="40">
        <f t="shared" ref="W45" si="84">V45</f>
        <v>50</v>
      </c>
      <c r="X45" s="40">
        <f t="shared" ref="X45" si="85">W45</f>
        <v>50</v>
      </c>
      <c r="Y45" s="40">
        <f t="shared" ref="Y45" si="86">X45</f>
        <v>50</v>
      </c>
      <c r="Z45" s="40">
        <f t="shared" ref="Z45" si="87">Y45</f>
        <v>50</v>
      </c>
      <c r="AA45" s="40">
        <f t="shared" ref="AA45" si="88">Z45</f>
        <v>50</v>
      </c>
      <c r="AB45" s="40">
        <f t="shared" ref="AB45" si="89">AA45</f>
        <v>50</v>
      </c>
      <c r="AC45" s="40">
        <f t="shared" ref="AC45" si="90">AB45</f>
        <v>50</v>
      </c>
      <c r="AD45" s="40">
        <f t="shared" ref="AD45" si="91">AC45</f>
        <v>50</v>
      </c>
      <c r="AE45" s="40">
        <f t="shared" ref="AE45" si="92">AD45</f>
        <v>50</v>
      </c>
      <c r="AF45" s="40">
        <f t="shared" ref="AF45" si="93">AE45</f>
        <v>50</v>
      </c>
      <c r="AG45" s="40">
        <f t="shared" ref="AG45" si="94">AF45</f>
        <v>50</v>
      </c>
      <c r="AH45" s="7"/>
      <c r="AI45" s="40">
        <f>SUM(V45:AG45)</f>
        <v>600</v>
      </c>
      <c r="AJ45" s="40"/>
      <c r="AK45" s="40">
        <f>C44</f>
        <v>0</v>
      </c>
      <c r="AL45" s="40">
        <f t="shared" si="82"/>
        <v>0</v>
      </c>
      <c r="AM45" s="40">
        <f t="shared" si="82"/>
        <v>0</v>
      </c>
      <c r="AN45" s="40">
        <f t="shared" si="82"/>
        <v>0</v>
      </c>
      <c r="AO45" s="40">
        <f t="shared" si="82"/>
        <v>0</v>
      </c>
      <c r="AP45" s="40">
        <f t="shared" si="82"/>
        <v>0</v>
      </c>
      <c r="AQ45" s="40">
        <f t="shared" si="82"/>
        <v>0</v>
      </c>
      <c r="AR45" s="40">
        <f t="shared" si="82"/>
        <v>0</v>
      </c>
      <c r="AS45" s="40">
        <f t="shared" si="82"/>
        <v>0</v>
      </c>
      <c r="AT45" s="40">
        <f t="shared" si="82"/>
        <v>0</v>
      </c>
      <c r="AU45" s="40">
        <f t="shared" si="82"/>
        <v>0</v>
      </c>
      <c r="AV45" s="40">
        <f t="shared" si="82"/>
        <v>0</v>
      </c>
      <c r="AW45" s="40"/>
      <c r="AX45" s="40">
        <f>SUM(AK45:AV45)</f>
        <v>0</v>
      </c>
      <c r="AY45" s="40"/>
      <c r="AZ45" s="40">
        <f t="shared" ref="AZ45" si="95">AK45-V45</f>
        <v>-50</v>
      </c>
      <c r="BA45" s="40">
        <f t="shared" ref="BA45" si="96">AL45-W45</f>
        <v>-50</v>
      </c>
      <c r="BB45" s="40">
        <f t="shared" ref="BB45" si="97">AM45-X45</f>
        <v>-50</v>
      </c>
      <c r="BC45" s="40">
        <f t="shared" ref="BC45" si="98">AN45-Y45</f>
        <v>-50</v>
      </c>
      <c r="BD45" s="40">
        <f t="shared" ref="BD45" si="99">AO45-Z45</f>
        <v>-50</v>
      </c>
      <c r="BE45" s="40">
        <f t="shared" ref="BE45" si="100">AP45-AA45</f>
        <v>-50</v>
      </c>
      <c r="BF45" s="40">
        <f t="shared" ref="BF45" si="101">AQ45-AB45</f>
        <v>-50</v>
      </c>
      <c r="BG45" s="40">
        <f t="shared" ref="BG45" si="102">AR45-AC45</f>
        <v>-50</v>
      </c>
      <c r="BH45" s="40">
        <f t="shared" ref="BH45" si="103">AS45-AD45</f>
        <v>-50</v>
      </c>
      <c r="BI45" s="40">
        <f t="shared" ref="BI45" si="104">AT45-AE45</f>
        <v>-50</v>
      </c>
      <c r="BJ45" s="40">
        <f t="shared" ref="BJ45" si="105">AU45-AF45</f>
        <v>-50</v>
      </c>
      <c r="BK45" s="40">
        <f t="shared" ref="BK45" si="106">AV45-AG45</f>
        <v>-50</v>
      </c>
      <c r="BL45" s="40"/>
      <c r="BM45" s="107">
        <f>SUM(AZ45:BK45)</f>
        <v>-600</v>
      </c>
      <c r="BO45" s="300"/>
    </row>
    <row r="46" spans="1:67" ht="12">
      <c r="A46" s="7"/>
      <c r="B46" s="115" t="s">
        <v>141</v>
      </c>
      <c r="C46" s="117"/>
      <c r="D46" s="117"/>
      <c r="E46" s="117"/>
      <c r="F46" s="117"/>
      <c r="G46" s="117"/>
      <c r="H46" s="117"/>
      <c r="I46" s="117"/>
      <c r="J46" s="117"/>
      <c r="K46" s="117"/>
      <c r="L46" s="117"/>
      <c r="M46" s="117"/>
      <c r="N46" s="118"/>
      <c r="O46" s="7"/>
      <c r="P46" s="36" t="s">
        <v>137</v>
      </c>
      <c r="Q46" s="7"/>
      <c r="R46" s="7"/>
      <c r="S46" s="383">
        <f>'9. Budget Forecast'!E44</f>
        <v>25</v>
      </c>
      <c r="T46" s="106">
        <f t="shared" si="0"/>
        <v>4.6296296296296294E-3</v>
      </c>
      <c r="U46" s="7"/>
      <c r="V46" s="40">
        <f t="shared" ref="V46:V48" si="107">S46</f>
        <v>25</v>
      </c>
      <c r="W46" s="40">
        <f t="shared" ref="W46:AG46" si="108">V46</f>
        <v>25</v>
      </c>
      <c r="X46" s="40">
        <f t="shared" si="108"/>
        <v>25</v>
      </c>
      <c r="Y46" s="40">
        <f t="shared" si="108"/>
        <v>25</v>
      </c>
      <c r="Z46" s="40">
        <f t="shared" si="108"/>
        <v>25</v>
      </c>
      <c r="AA46" s="40">
        <f t="shared" si="108"/>
        <v>25</v>
      </c>
      <c r="AB46" s="40">
        <f t="shared" si="108"/>
        <v>25</v>
      </c>
      <c r="AC46" s="40">
        <f t="shared" si="108"/>
        <v>25</v>
      </c>
      <c r="AD46" s="40">
        <f t="shared" si="108"/>
        <v>25</v>
      </c>
      <c r="AE46" s="40">
        <f t="shared" si="108"/>
        <v>25</v>
      </c>
      <c r="AF46" s="40">
        <f t="shared" si="108"/>
        <v>25</v>
      </c>
      <c r="AG46" s="40">
        <f t="shared" si="108"/>
        <v>25</v>
      </c>
      <c r="AH46" s="7"/>
      <c r="AI46" s="40">
        <f t="shared" ref="AI46:AI48" si="109">SUM(V46:AG46)</f>
        <v>300</v>
      </c>
      <c r="AJ46" s="40"/>
      <c r="AK46" s="40">
        <f>C42</f>
        <v>0</v>
      </c>
      <c r="AL46" s="40">
        <f t="shared" si="82"/>
        <v>0</v>
      </c>
      <c r="AM46" s="40">
        <f t="shared" si="82"/>
        <v>0</v>
      </c>
      <c r="AN46" s="40">
        <f t="shared" si="82"/>
        <v>0</v>
      </c>
      <c r="AO46" s="40">
        <f t="shared" si="82"/>
        <v>0</v>
      </c>
      <c r="AP46" s="40">
        <f t="shared" si="82"/>
        <v>0</v>
      </c>
      <c r="AQ46" s="40">
        <f t="shared" si="82"/>
        <v>0</v>
      </c>
      <c r="AR46" s="40">
        <f t="shared" si="82"/>
        <v>0</v>
      </c>
      <c r="AS46" s="40">
        <f t="shared" si="82"/>
        <v>0</v>
      </c>
      <c r="AT46" s="40">
        <f t="shared" si="82"/>
        <v>0</v>
      </c>
      <c r="AU46" s="40">
        <f t="shared" si="82"/>
        <v>0</v>
      </c>
      <c r="AV46" s="40">
        <f t="shared" si="82"/>
        <v>0</v>
      </c>
      <c r="AW46" s="40"/>
      <c r="AX46" s="40">
        <f t="shared" ref="AX46:AX48" si="110">SUM(AK46:AV46)</f>
        <v>0</v>
      </c>
      <c r="AY46" s="40"/>
      <c r="AZ46" s="40">
        <f t="shared" ref="AZ46:BK46" si="111">AK46-V46</f>
        <v>-25</v>
      </c>
      <c r="BA46" s="40">
        <f t="shared" si="111"/>
        <v>-25</v>
      </c>
      <c r="BB46" s="40">
        <f t="shared" si="111"/>
        <v>-25</v>
      </c>
      <c r="BC46" s="40">
        <f t="shared" si="111"/>
        <v>-25</v>
      </c>
      <c r="BD46" s="40">
        <f t="shared" si="111"/>
        <v>-25</v>
      </c>
      <c r="BE46" s="40">
        <f t="shared" si="111"/>
        <v>-25</v>
      </c>
      <c r="BF46" s="40">
        <f t="shared" si="111"/>
        <v>-25</v>
      </c>
      <c r="BG46" s="40">
        <f t="shared" si="111"/>
        <v>-25</v>
      </c>
      <c r="BH46" s="40">
        <f t="shared" si="111"/>
        <v>-25</v>
      </c>
      <c r="BI46" s="40">
        <f t="shared" si="111"/>
        <v>-25</v>
      </c>
      <c r="BJ46" s="40">
        <f t="shared" si="111"/>
        <v>-25</v>
      </c>
      <c r="BK46" s="40">
        <f t="shared" si="111"/>
        <v>-25</v>
      </c>
      <c r="BL46" s="40"/>
      <c r="BM46" s="107">
        <f t="shared" ref="BM46:BM48" si="112">SUM(AZ46:BK46)</f>
        <v>-300</v>
      </c>
      <c r="BO46" s="300"/>
    </row>
    <row r="47" spans="1:67" ht="12.75" thickBot="1">
      <c r="A47" s="7"/>
      <c r="B47" s="119" t="s">
        <v>171</v>
      </c>
      <c r="C47" s="120"/>
      <c r="D47" s="120"/>
      <c r="E47" s="120"/>
      <c r="F47" s="120"/>
      <c r="G47" s="120"/>
      <c r="H47" s="120"/>
      <c r="I47" s="120"/>
      <c r="J47" s="120"/>
      <c r="K47" s="120"/>
      <c r="L47" s="120"/>
      <c r="M47" s="120"/>
      <c r="N47" s="121"/>
      <c r="O47" s="7"/>
      <c r="P47" s="36" t="s">
        <v>139</v>
      </c>
      <c r="Q47" s="7"/>
      <c r="R47" s="7"/>
      <c r="S47" s="383">
        <f>'9. Budget Forecast'!E45</f>
        <v>25</v>
      </c>
      <c r="T47" s="106">
        <f t="shared" si="0"/>
        <v>4.6296296296296294E-3</v>
      </c>
      <c r="U47" s="7"/>
      <c r="V47" s="40">
        <f t="shared" si="107"/>
        <v>25</v>
      </c>
      <c r="W47" s="40">
        <f t="shared" ref="W47:AG47" si="113">V47</f>
        <v>25</v>
      </c>
      <c r="X47" s="40">
        <f t="shared" si="113"/>
        <v>25</v>
      </c>
      <c r="Y47" s="40">
        <f t="shared" si="113"/>
        <v>25</v>
      </c>
      <c r="Z47" s="40">
        <f t="shared" si="113"/>
        <v>25</v>
      </c>
      <c r="AA47" s="40">
        <f t="shared" si="113"/>
        <v>25</v>
      </c>
      <c r="AB47" s="40">
        <f t="shared" si="113"/>
        <v>25</v>
      </c>
      <c r="AC47" s="40">
        <f t="shared" si="113"/>
        <v>25</v>
      </c>
      <c r="AD47" s="40">
        <f t="shared" si="113"/>
        <v>25</v>
      </c>
      <c r="AE47" s="40">
        <f t="shared" si="113"/>
        <v>25</v>
      </c>
      <c r="AF47" s="40">
        <f t="shared" si="113"/>
        <v>25</v>
      </c>
      <c r="AG47" s="40">
        <f t="shared" si="113"/>
        <v>25</v>
      </c>
      <c r="AH47" s="7"/>
      <c r="AI47" s="40">
        <f t="shared" si="109"/>
        <v>300</v>
      </c>
      <c r="AJ47" s="40"/>
      <c r="AK47" s="40">
        <f>C43</f>
        <v>0</v>
      </c>
      <c r="AL47" s="40">
        <f t="shared" si="82"/>
        <v>0</v>
      </c>
      <c r="AM47" s="40">
        <f t="shared" si="82"/>
        <v>0</v>
      </c>
      <c r="AN47" s="40">
        <f t="shared" si="82"/>
        <v>0</v>
      </c>
      <c r="AO47" s="40">
        <f t="shared" si="82"/>
        <v>0</v>
      </c>
      <c r="AP47" s="40">
        <f t="shared" si="82"/>
        <v>0</v>
      </c>
      <c r="AQ47" s="40">
        <f t="shared" si="82"/>
        <v>0</v>
      </c>
      <c r="AR47" s="40">
        <f t="shared" si="82"/>
        <v>0</v>
      </c>
      <c r="AS47" s="40">
        <f t="shared" si="82"/>
        <v>0</v>
      </c>
      <c r="AT47" s="40">
        <f t="shared" si="82"/>
        <v>0</v>
      </c>
      <c r="AU47" s="40">
        <f t="shared" si="82"/>
        <v>0</v>
      </c>
      <c r="AV47" s="40">
        <f t="shared" si="82"/>
        <v>0</v>
      </c>
      <c r="AW47" s="40"/>
      <c r="AX47" s="40">
        <f t="shared" si="110"/>
        <v>0</v>
      </c>
      <c r="AY47" s="40"/>
      <c r="AZ47" s="40">
        <f t="shared" ref="AZ47:BK47" si="114">AK47-V47</f>
        <v>-25</v>
      </c>
      <c r="BA47" s="40">
        <f t="shared" si="114"/>
        <v>-25</v>
      </c>
      <c r="BB47" s="40">
        <f t="shared" si="114"/>
        <v>-25</v>
      </c>
      <c r="BC47" s="40">
        <f t="shared" si="114"/>
        <v>-25</v>
      </c>
      <c r="BD47" s="40">
        <f t="shared" si="114"/>
        <v>-25</v>
      </c>
      <c r="BE47" s="40">
        <f t="shared" si="114"/>
        <v>-25</v>
      </c>
      <c r="BF47" s="40">
        <f t="shared" si="114"/>
        <v>-25</v>
      </c>
      <c r="BG47" s="40">
        <f t="shared" si="114"/>
        <v>-25</v>
      </c>
      <c r="BH47" s="40">
        <f t="shared" si="114"/>
        <v>-25</v>
      </c>
      <c r="BI47" s="40">
        <f t="shared" si="114"/>
        <v>-25</v>
      </c>
      <c r="BJ47" s="40">
        <f t="shared" si="114"/>
        <v>-25</v>
      </c>
      <c r="BK47" s="40">
        <f t="shared" si="114"/>
        <v>-25</v>
      </c>
      <c r="BL47" s="40"/>
      <c r="BM47" s="107">
        <f t="shared" si="112"/>
        <v>-300</v>
      </c>
      <c r="BO47" s="300"/>
    </row>
    <row r="48" spans="1:67" ht="12">
      <c r="A48" s="7"/>
      <c r="B48" s="7"/>
      <c r="C48" s="7"/>
      <c r="D48" s="7"/>
      <c r="E48" s="7"/>
      <c r="F48" s="7"/>
      <c r="G48" s="7"/>
      <c r="H48" s="7"/>
      <c r="I48" s="7"/>
      <c r="J48" s="7"/>
      <c r="K48" s="7"/>
      <c r="L48" s="7"/>
      <c r="M48" s="7"/>
      <c r="N48" s="7"/>
      <c r="O48" s="7"/>
      <c r="P48" s="49" t="s">
        <v>140</v>
      </c>
      <c r="Q48" s="101"/>
      <c r="R48" s="101"/>
      <c r="S48" s="392">
        <f>'9. Budget Forecast'!E46</f>
        <v>30</v>
      </c>
      <c r="T48" s="102">
        <f t="shared" si="0"/>
        <v>5.5555555555555558E-3</v>
      </c>
      <c r="U48" s="7"/>
      <c r="V48" s="50">
        <f t="shared" si="107"/>
        <v>30</v>
      </c>
      <c r="W48" s="50">
        <f t="shared" ref="W48:AG48" si="115">V48</f>
        <v>30</v>
      </c>
      <c r="X48" s="50">
        <f t="shared" si="115"/>
        <v>30</v>
      </c>
      <c r="Y48" s="50">
        <f t="shared" si="115"/>
        <v>30</v>
      </c>
      <c r="Z48" s="50">
        <f t="shared" si="115"/>
        <v>30</v>
      </c>
      <c r="AA48" s="50">
        <f t="shared" si="115"/>
        <v>30</v>
      </c>
      <c r="AB48" s="50">
        <f t="shared" si="115"/>
        <v>30</v>
      </c>
      <c r="AC48" s="50">
        <f t="shared" si="115"/>
        <v>30</v>
      </c>
      <c r="AD48" s="50">
        <f t="shared" si="115"/>
        <v>30</v>
      </c>
      <c r="AE48" s="50">
        <f t="shared" si="115"/>
        <v>30</v>
      </c>
      <c r="AF48" s="50">
        <f t="shared" si="115"/>
        <v>30</v>
      </c>
      <c r="AG48" s="50">
        <f t="shared" si="115"/>
        <v>30</v>
      </c>
      <c r="AH48" s="7"/>
      <c r="AI48" s="50">
        <f t="shared" si="109"/>
        <v>360</v>
      </c>
      <c r="AJ48" s="40"/>
      <c r="AK48" s="50">
        <f t="shared" ref="AK48" si="116">C45</f>
        <v>0</v>
      </c>
      <c r="AL48" s="50">
        <f t="shared" si="82"/>
        <v>0</v>
      </c>
      <c r="AM48" s="50">
        <f t="shared" si="82"/>
        <v>0</v>
      </c>
      <c r="AN48" s="50">
        <f t="shared" si="82"/>
        <v>0</v>
      </c>
      <c r="AO48" s="50">
        <f t="shared" si="82"/>
        <v>0</v>
      </c>
      <c r="AP48" s="50">
        <f t="shared" si="82"/>
        <v>0</v>
      </c>
      <c r="AQ48" s="50">
        <f t="shared" si="82"/>
        <v>0</v>
      </c>
      <c r="AR48" s="50">
        <f t="shared" si="82"/>
        <v>0</v>
      </c>
      <c r="AS48" s="50">
        <f t="shared" si="82"/>
        <v>0</v>
      </c>
      <c r="AT48" s="50">
        <f t="shared" si="82"/>
        <v>0</v>
      </c>
      <c r="AU48" s="50">
        <f t="shared" si="82"/>
        <v>0</v>
      </c>
      <c r="AV48" s="50">
        <f t="shared" si="82"/>
        <v>0</v>
      </c>
      <c r="AW48" s="40"/>
      <c r="AX48" s="50">
        <f t="shared" si="110"/>
        <v>0</v>
      </c>
      <c r="AY48" s="40"/>
      <c r="AZ48" s="50">
        <f t="shared" ref="AZ48:BK48" si="117">AK48-V48</f>
        <v>-30</v>
      </c>
      <c r="BA48" s="50">
        <f t="shared" si="117"/>
        <v>-30</v>
      </c>
      <c r="BB48" s="50">
        <f t="shared" si="117"/>
        <v>-30</v>
      </c>
      <c r="BC48" s="50">
        <f t="shared" si="117"/>
        <v>-30</v>
      </c>
      <c r="BD48" s="50">
        <f t="shared" si="117"/>
        <v>-30</v>
      </c>
      <c r="BE48" s="50">
        <f t="shared" si="117"/>
        <v>-30</v>
      </c>
      <c r="BF48" s="50">
        <f t="shared" si="117"/>
        <v>-30</v>
      </c>
      <c r="BG48" s="50">
        <f t="shared" si="117"/>
        <v>-30</v>
      </c>
      <c r="BH48" s="50">
        <f t="shared" si="117"/>
        <v>-30</v>
      </c>
      <c r="BI48" s="50">
        <f t="shared" si="117"/>
        <v>-30</v>
      </c>
      <c r="BJ48" s="50">
        <f t="shared" si="117"/>
        <v>-30</v>
      </c>
      <c r="BK48" s="50">
        <f t="shared" si="117"/>
        <v>-30</v>
      </c>
      <c r="BL48" s="40"/>
      <c r="BM48" s="103">
        <f t="shared" si="112"/>
        <v>-360</v>
      </c>
      <c r="BO48" s="300"/>
    </row>
    <row r="49" spans="1:67" ht="12">
      <c r="A49" s="12"/>
      <c r="B49" s="7"/>
      <c r="C49" s="7"/>
      <c r="D49" s="7"/>
      <c r="E49" s="7"/>
      <c r="F49" s="7"/>
      <c r="G49" s="7"/>
      <c r="H49" s="7"/>
      <c r="I49" s="7"/>
      <c r="J49" s="7"/>
      <c r="K49" s="7"/>
      <c r="L49" s="7"/>
      <c r="M49" s="7"/>
      <c r="N49" s="7"/>
      <c r="O49" s="12"/>
      <c r="P49" s="12" t="s">
        <v>144</v>
      </c>
      <c r="Q49" s="12"/>
      <c r="R49" s="12"/>
      <c r="S49" s="391">
        <f>SUBTOTAL(9,S44:S48)</f>
        <v>330</v>
      </c>
      <c r="T49" s="104">
        <f t="shared" si="0"/>
        <v>6.1111111111111109E-2</v>
      </c>
      <c r="U49" s="12"/>
      <c r="V49" s="52">
        <f t="shared" ref="V49:AG49" si="118">SUBTOTAL(9,V44:V48)</f>
        <v>330</v>
      </c>
      <c r="W49" s="52">
        <f t="shared" si="118"/>
        <v>330</v>
      </c>
      <c r="X49" s="52">
        <f t="shared" si="118"/>
        <v>330</v>
      </c>
      <c r="Y49" s="52">
        <f t="shared" si="118"/>
        <v>330</v>
      </c>
      <c r="Z49" s="52">
        <f t="shared" si="118"/>
        <v>330</v>
      </c>
      <c r="AA49" s="52">
        <f t="shared" si="118"/>
        <v>330</v>
      </c>
      <c r="AB49" s="52">
        <f t="shared" si="118"/>
        <v>330</v>
      </c>
      <c r="AC49" s="52">
        <f t="shared" si="118"/>
        <v>330</v>
      </c>
      <c r="AD49" s="52">
        <f t="shared" si="118"/>
        <v>330</v>
      </c>
      <c r="AE49" s="52">
        <f t="shared" si="118"/>
        <v>330</v>
      </c>
      <c r="AF49" s="52">
        <f t="shared" si="118"/>
        <v>330</v>
      </c>
      <c r="AG49" s="52">
        <f t="shared" si="118"/>
        <v>330</v>
      </c>
      <c r="AH49" s="12"/>
      <c r="AI49" s="52">
        <f>SUBTOTAL(9,AI44:AI48)</f>
        <v>3960</v>
      </c>
      <c r="AJ49" s="52"/>
      <c r="AK49" s="52">
        <f>SUBTOTAL(9,AK44:AK48)</f>
        <v>0</v>
      </c>
      <c r="AL49" s="52">
        <f t="shared" ref="AL49:AV49" si="119">SUBTOTAL(9,AL44:AL48)</f>
        <v>0</v>
      </c>
      <c r="AM49" s="52">
        <f t="shared" si="119"/>
        <v>0</v>
      </c>
      <c r="AN49" s="52">
        <f t="shared" si="119"/>
        <v>0</v>
      </c>
      <c r="AO49" s="52">
        <f t="shared" si="119"/>
        <v>0</v>
      </c>
      <c r="AP49" s="52">
        <f t="shared" si="119"/>
        <v>0</v>
      </c>
      <c r="AQ49" s="52">
        <f t="shared" si="119"/>
        <v>0</v>
      </c>
      <c r="AR49" s="52">
        <f t="shared" si="119"/>
        <v>0</v>
      </c>
      <c r="AS49" s="52">
        <f t="shared" si="119"/>
        <v>0</v>
      </c>
      <c r="AT49" s="52">
        <f t="shared" si="119"/>
        <v>0</v>
      </c>
      <c r="AU49" s="52">
        <f t="shared" si="119"/>
        <v>0</v>
      </c>
      <c r="AV49" s="52">
        <f t="shared" si="119"/>
        <v>0</v>
      </c>
      <c r="AW49" s="40"/>
      <c r="AX49" s="52">
        <f>SUBTOTAL(9,AX44:AX48)</f>
        <v>0</v>
      </c>
      <c r="AY49" s="40"/>
      <c r="AZ49" s="52">
        <f t="shared" ref="AZ49:BK49" si="120">SUBTOTAL(9,AZ44:AZ48)</f>
        <v>-330</v>
      </c>
      <c r="BA49" s="52">
        <f t="shared" si="120"/>
        <v>-330</v>
      </c>
      <c r="BB49" s="52">
        <f t="shared" si="120"/>
        <v>-330</v>
      </c>
      <c r="BC49" s="52">
        <f t="shared" si="120"/>
        <v>-330</v>
      </c>
      <c r="BD49" s="52">
        <f t="shared" si="120"/>
        <v>-330</v>
      </c>
      <c r="BE49" s="52">
        <f t="shared" si="120"/>
        <v>-330</v>
      </c>
      <c r="BF49" s="52">
        <f t="shared" si="120"/>
        <v>-330</v>
      </c>
      <c r="BG49" s="52">
        <f t="shared" si="120"/>
        <v>-330</v>
      </c>
      <c r="BH49" s="52">
        <f t="shared" si="120"/>
        <v>-330</v>
      </c>
      <c r="BI49" s="52">
        <f t="shared" si="120"/>
        <v>-330</v>
      </c>
      <c r="BJ49" s="52">
        <f t="shared" si="120"/>
        <v>-330</v>
      </c>
      <c r="BK49" s="52">
        <f t="shared" si="120"/>
        <v>-330</v>
      </c>
      <c r="BL49" s="40"/>
      <c r="BM49" s="105">
        <f>SUBTOTAL(9,BM44:BM48)</f>
        <v>-3960</v>
      </c>
      <c r="BO49" s="300"/>
    </row>
    <row r="50" spans="1:67" ht="12">
      <c r="A50" s="7"/>
      <c r="B50" s="7"/>
      <c r="C50" s="7"/>
      <c r="D50" s="7"/>
      <c r="E50" s="7"/>
      <c r="F50" s="7"/>
      <c r="G50" s="7"/>
      <c r="H50" s="7"/>
      <c r="I50" s="7"/>
      <c r="J50" s="7"/>
      <c r="K50" s="7"/>
      <c r="L50" s="7"/>
      <c r="M50" s="7"/>
      <c r="N50" s="7"/>
      <c r="O50" s="7"/>
      <c r="P50" s="36" t="s">
        <v>141</v>
      </c>
      <c r="Q50" s="7"/>
      <c r="R50" s="7"/>
      <c r="S50" s="40">
        <f>SUMIF('5. Understanding Expenses'!$H$23:$H$50,'10. Budget to Actual'!$P50,'5. Understanding Expenses'!$I$23:$I$50)</f>
        <v>100</v>
      </c>
      <c r="T50" s="106">
        <f t="shared" si="0"/>
        <v>1.8518518518518517E-2</v>
      </c>
      <c r="U50" s="7"/>
      <c r="V50" s="40">
        <f t="shared" ref="V50:V51" si="121">S50</f>
        <v>100</v>
      </c>
      <c r="W50" s="40">
        <f t="shared" ref="W50:AG50" si="122">V50</f>
        <v>100</v>
      </c>
      <c r="X50" s="40">
        <f t="shared" si="122"/>
        <v>100</v>
      </c>
      <c r="Y50" s="40">
        <f t="shared" si="122"/>
        <v>100</v>
      </c>
      <c r="Z50" s="40">
        <f t="shared" si="122"/>
        <v>100</v>
      </c>
      <c r="AA50" s="40">
        <f t="shared" si="122"/>
        <v>100</v>
      </c>
      <c r="AB50" s="40">
        <f t="shared" si="122"/>
        <v>100</v>
      </c>
      <c r="AC50" s="40">
        <f t="shared" si="122"/>
        <v>100</v>
      </c>
      <c r="AD50" s="40">
        <f t="shared" si="122"/>
        <v>100</v>
      </c>
      <c r="AE50" s="40">
        <f t="shared" si="122"/>
        <v>100</v>
      </c>
      <c r="AF50" s="40">
        <f t="shared" si="122"/>
        <v>100</v>
      </c>
      <c r="AG50" s="40">
        <f t="shared" si="122"/>
        <v>100</v>
      </c>
      <c r="AH50" s="7"/>
      <c r="AI50" s="40">
        <f t="shared" ref="AI50:AI51" si="123">SUM(V50:AG50)</f>
        <v>1200</v>
      </c>
      <c r="AJ50" s="40"/>
      <c r="AK50" s="40">
        <f>C46</f>
        <v>0</v>
      </c>
      <c r="AL50" s="40">
        <f t="shared" ref="AL50:AV50" si="124">D46</f>
        <v>0</v>
      </c>
      <c r="AM50" s="40">
        <f t="shared" si="124"/>
        <v>0</v>
      </c>
      <c r="AN50" s="40">
        <f t="shared" si="124"/>
        <v>0</v>
      </c>
      <c r="AO50" s="40">
        <f t="shared" si="124"/>
        <v>0</v>
      </c>
      <c r="AP50" s="40">
        <f t="shared" si="124"/>
        <v>0</v>
      </c>
      <c r="AQ50" s="40">
        <f t="shared" si="124"/>
        <v>0</v>
      </c>
      <c r="AR50" s="40">
        <f t="shared" si="124"/>
        <v>0</v>
      </c>
      <c r="AS50" s="40">
        <f t="shared" si="124"/>
        <v>0</v>
      </c>
      <c r="AT50" s="40">
        <f t="shared" si="124"/>
        <v>0</v>
      </c>
      <c r="AU50" s="40">
        <f t="shared" si="124"/>
        <v>0</v>
      </c>
      <c r="AV50" s="40">
        <f t="shared" si="124"/>
        <v>0</v>
      </c>
      <c r="AW50" s="40"/>
      <c r="AX50" s="40">
        <f t="shared" ref="AX50:AX51" si="125">SUM(AK50:AV50)</f>
        <v>0</v>
      </c>
      <c r="AY50" s="40"/>
      <c r="AZ50" s="40">
        <f t="shared" ref="AZ50:BK50" si="126">AK50-V50</f>
        <v>-100</v>
      </c>
      <c r="BA50" s="40">
        <f t="shared" si="126"/>
        <v>-100</v>
      </c>
      <c r="BB50" s="40">
        <f t="shared" si="126"/>
        <v>-100</v>
      </c>
      <c r="BC50" s="40">
        <f t="shared" si="126"/>
        <v>-100</v>
      </c>
      <c r="BD50" s="40">
        <f t="shared" si="126"/>
        <v>-100</v>
      </c>
      <c r="BE50" s="40">
        <f t="shared" si="126"/>
        <v>-100</v>
      </c>
      <c r="BF50" s="40">
        <f t="shared" si="126"/>
        <v>-100</v>
      </c>
      <c r="BG50" s="40">
        <f t="shared" si="126"/>
        <v>-100</v>
      </c>
      <c r="BH50" s="40">
        <f t="shared" si="126"/>
        <v>-100</v>
      </c>
      <c r="BI50" s="40">
        <f t="shared" si="126"/>
        <v>-100</v>
      </c>
      <c r="BJ50" s="40">
        <f t="shared" si="126"/>
        <v>-100</v>
      </c>
      <c r="BK50" s="40">
        <f t="shared" si="126"/>
        <v>-100</v>
      </c>
      <c r="BL50" s="40"/>
      <c r="BM50" s="107">
        <f t="shared" ref="BM50:BM51" si="127">SUM(AZ50:BK50)</f>
        <v>-1200</v>
      </c>
      <c r="BO50" s="300"/>
    </row>
    <row r="51" spans="1:67" ht="12">
      <c r="A51" s="7"/>
      <c r="B51" s="7"/>
      <c r="C51" s="7"/>
      <c r="D51" s="7"/>
      <c r="E51" s="7"/>
      <c r="F51" s="7"/>
      <c r="G51" s="7"/>
      <c r="H51" s="7"/>
      <c r="I51" s="7"/>
      <c r="J51" s="7"/>
      <c r="K51" s="7"/>
      <c r="L51" s="7"/>
      <c r="M51" s="7"/>
      <c r="N51" s="7"/>
      <c r="O51" s="7"/>
      <c r="P51" s="49" t="s">
        <v>171</v>
      </c>
      <c r="Q51" s="101"/>
      <c r="R51" s="101"/>
      <c r="S51" s="50">
        <f>SUMIF('5. Understanding Expenses'!$H$23:$H$50,'10. Budget to Actual'!$P51,'5. Understanding Expenses'!$I$23:$I$50)</f>
        <v>150</v>
      </c>
      <c r="T51" s="102">
        <f t="shared" si="0"/>
        <v>2.7777777777777776E-2</v>
      </c>
      <c r="U51" s="7"/>
      <c r="V51" s="50">
        <f t="shared" si="121"/>
        <v>150</v>
      </c>
      <c r="W51" s="50">
        <f t="shared" ref="W51:AG51" si="128">V51</f>
        <v>150</v>
      </c>
      <c r="X51" s="50">
        <f t="shared" si="128"/>
        <v>150</v>
      </c>
      <c r="Y51" s="50">
        <f t="shared" si="128"/>
        <v>150</v>
      </c>
      <c r="Z51" s="50">
        <f t="shared" si="128"/>
        <v>150</v>
      </c>
      <c r="AA51" s="50">
        <f t="shared" si="128"/>
        <v>150</v>
      </c>
      <c r="AB51" s="50">
        <f t="shared" si="128"/>
        <v>150</v>
      </c>
      <c r="AC51" s="50">
        <f t="shared" si="128"/>
        <v>150</v>
      </c>
      <c r="AD51" s="50">
        <f t="shared" si="128"/>
        <v>150</v>
      </c>
      <c r="AE51" s="50">
        <f t="shared" si="128"/>
        <v>150</v>
      </c>
      <c r="AF51" s="50">
        <f t="shared" si="128"/>
        <v>150</v>
      </c>
      <c r="AG51" s="50">
        <f t="shared" si="128"/>
        <v>150</v>
      </c>
      <c r="AH51" s="7"/>
      <c r="AI51" s="50">
        <f t="shared" si="123"/>
        <v>1800</v>
      </c>
      <c r="AJ51" s="40"/>
      <c r="AK51" s="50">
        <f>C47</f>
        <v>0</v>
      </c>
      <c r="AL51" s="50">
        <f t="shared" ref="AL51:AV51" si="129">D47</f>
        <v>0</v>
      </c>
      <c r="AM51" s="50">
        <f t="shared" si="129"/>
        <v>0</v>
      </c>
      <c r="AN51" s="50">
        <f t="shared" si="129"/>
        <v>0</v>
      </c>
      <c r="AO51" s="50">
        <f t="shared" si="129"/>
        <v>0</v>
      </c>
      <c r="AP51" s="50">
        <f t="shared" si="129"/>
        <v>0</v>
      </c>
      <c r="AQ51" s="50">
        <f t="shared" si="129"/>
        <v>0</v>
      </c>
      <c r="AR51" s="50">
        <f t="shared" si="129"/>
        <v>0</v>
      </c>
      <c r="AS51" s="50">
        <f t="shared" si="129"/>
        <v>0</v>
      </c>
      <c r="AT51" s="50">
        <f t="shared" si="129"/>
        <v>0</v>
      </c>
      <c r="AU51" s="50">
        <f t="shared" si="129"/>
        <v>0</v>
      </c>
      <c r="AV51" s="50">
        <f t="shared" si="129"/>
        <v>0</v>
      </c>
      <c r="AW51" s="40"/>
      <c r="AX51" s="50">
        <f t="shared" si="125"/>
        <v>0</v>
      </c>
      <c r="AY51" s="40"/>
      <c r="AZ51" s="50">
        <f t="shared" ref="AZ51:BK51" si="130">AK51-V51</f>
        <v>-150</v>
      </c>
      <c r="BA51" s="50">
        <f t="shared" si="130"/>
        <v>-150</v>
      </c>
      <c r="BB51" s="50">
        <f t="shared" si="130"/>
        <v>-150</v>
      </c>
      <c r="BC51" s="50">
        <f t="shared" si="130"/>
        <v>-150</v>
      </c>
      <c r="BD51" s="50">
        <f t="shared" si="130"/>
        <v>-150</v>
      </c>
      <c r="BE51" s="50">
        <f t="shared" si="130"/>
        <v>-150</v>
      </c>
      <c r="BF51" s="50">
        <f t="shared" si="130"/>
        <v>-150</v>
      </c>
      <c r="BG51" s="50">
        <f t="shared" si="130"/>
        <v>-150</v>
      </c>
      <c r="BH51" s="50">
        <f t="shared" si="130"/>
        <v>-150</v>
      </c>
      <c r="BI51" s="50">
        <f t="shared" si="130"/>
        <v>-150</v>
      </c>
      <c r="BJ51" s="50">
        <f t="shared" si="130"/>
        <v>-150</v>
      </c>
      <c r="BK51" s="50">
        <f t="shared" si="130"/>
        <v>-150</v>
      </c>
      <c r="BL51" s="40"/>
      <c r="BM51" s="103">
        <f t="shared" si="127"/>
        <v>-1800</v>
      </c>
      <c r="BO51" s="300"/>
    </row>
    <row r="52" spans="1:67" ht="12">
      <c r="A52" s="12"/>
      <c r="B52" s="7"/>
      <c r="C52" s="7"/>
      <c r="D52" s="7"/>
      <c r="E52" s="7"/>
      <c r="F52" s="7"/>
      <c r="G52" s="7"/>
      <c r="H52" s="7"/>
      <c r="I52" s="7"/>
      <c r="J52" s="7"/>
      <c r="K52" s="7"/>
      <c r="L52" s="7"/>
      <c r="M52" s="7"/>
      <c r="N52" s="7"/>
      <c r="O52" s="12"/>
      <c r="P52" s="12" t="s">
        <v>145</v>
      </c>
      <c r="Q52" s="12"/>
      <c r="R52" s="12"/>
      <c r="S52" s="52">
        <f>SUBTOTAL(9,S50:S51)</f>
        <v>250</v>
      </c>
      <c r="T52" s="104">
        <f t="shared" si="0"/>
        <v>4.6296296296296294E-2</v>
      </c>
      <c r="U52" s="12"/>
      <c r="V52" s="52">
        <f t="shared" ref="V52:AG52" si="131">SUBTOTAL(9,V50:V51)</f>
        <v>250</v>
      </c>
      <c r="W52" s="52">
        <f t="shared" si="131"/>
        <v>250</v>
      </c>
      <c r="X52" s="52">
        <f t="shared" si="131"/>
        <v>250</v>
      </c>
      <c r="Y52" s="52">
        <f t="shared" si="131"/>
        <v>250</v>
      </c>
      <c r="Z52" s="52">
        <f t="shared" si="131"/>
        <v>250</v>
      </c>
      <c r="AA52" s="52">
        <f t="shared" si="131"/>
        <v>250</v>
      </c>
      <c r="AB52" s="52">
        <f t="shared" si="131"/>
        <v>250</v>
      </c>
      <c r="AC52" s="52">
        <f t="shared" si="131"/>
        <v>250</v>
      </c>
      <c r="AD52" s="52">
        <f t="shared" si="131"/>
        <v>250</v>
      </c>
      <c r="AE52" s="52">
        <f t="shared" si="131"/>
        <v>250</v>
      </c>
      <c r="AF52" s="52">
        <f t="shared" si="131"/>
        <v>250</v>
      </c>
      <c r="AG52" s="52">
        <f t="shared" si="131"/>
        <v>250</v>
      </c>
      <c r="AH52" s="12"/>
      <c r="AI52" s="52">
        <f>SUBTOTAL(9,AI50:AI51)</f>
        <v>3000</v>
      </c>
      <c r="AJ52" s="52"/>
      <c r="AK52" s="52">
        <f t="shared" ref="AK52" si="132">SUBTOTAL(9,AK50:AK51)</f>
        <v>0</v>
      </c>
      <c r="AL52" s="52">
        <f t="shared" ref="AL52:AV52" si="133">SUBTOTAL(9,AL50:AL51)</f>
        <v>0</v>
      </c>
      <c r="AM52" s="52">
        <f t="shared" si="133"/>
        <v>0</v>
      </c>
      <c r="AN52" s="52">
        <f t="shared" si="133"/>
        <v>0</v>
      </c>
      <c r="AO52" s="52">
        <f t="shared" si="133"/>
        <v>0</v>
      </c>
      <c r="AP52" s="52">
        <f t="shared" si="133"/>
        <v>0</v>
      </c>
      <c r="AQ52" s="52">
        <f t="shared" si="133"/>
        <v>0</v>
      </c>
      <c r="AR52" s="52">
        <f t="shared" si="133"/>
        <v>0</v>
      </c>
      <c r="AS52" s="52">
        <f t="shared" si="133"/>
        <v>0</v>
      </c>
      <c r="AT52" s="52">
        <f t="shared" si="133"/>
        <v>0</v>
      </c>
      <c r="AU52" s="52">
        <f t="shared" si="133"/>
        <v>0</v>
      </c>
      <c r="AV52" s="52">
        <f t="shared" si="133"/>
        <v>0</v>
      </c>
      <c r="AW52" s="40"/>
      <c r="AX52" s="52">
        <f>SUBTOTAL(9,AX50:AX51)</f>
        <v>0</v>
      </c>
      <c r="AY52" s="40"/>
      <c r="AZ52" s="52">
        <f t="shared" ref="AZ52:BK52" si="134">SUBTOTAL(9,AZ50:AZ51)</f>
        <v>-250</v>
      </c>
      <c r="BA52" s="52">
        <f t="shared" si="134"/>
        <v>-250</v>
      </c>
      <c r="BB52" s="52">
        <f t="shared" si="134"/>
        <v>-250</v>
      </c>
      <c r="BC52" s="52">
        <f t="shared" si="134"/>
        <v>-250</v>
      </c>
      <c r="BD52" s="52">
        <f t="shared" si="134"/>
        <v>-250</v>
      </c>
      <c r="BE52" s="52">
        <f t="shared" si="134"/>
        <v>-250</v>
      </c>
      <c r="BF52" s="52">
        <f t="shared" si="134"/>
        <v>-250</v>
      </c>
      <c r="BG52" s="52">
        <f t="shared" si="134"/>
        <v>-250</v>
      </c>
      <c r="BH52" s="52">
        <f t="shared" si="134"/>
        <v>-250</v>
      </c>
      <c r="BI52" s="52">
        <f t="shared" si="134"/>
        <v>-250</v>
      </c>
      <c r="BJ52" s="52">
        <f t="shared" si="134"/>
        <v>-250</v>
      </c>
      <c r="BK52" s="52">
        <f t="shared" si="134"/>
        <v>-250</v>
      </c>
      <c r="BL52" s="40"/>
      <c r="BM52" s="105">
        <f>SUBTOTAL(9,BM50:BM51)</f>
        <v>-3000</v>
      </c>
      <c r="BO52" s="300"/>
    </row>
    <row r="53" spans="1:67" ht="12">
      <c r="A53" s="7"/>
      <c r="B53" s="7"/>
      <c r="C53" s="7"/>
      <c r="D53" s="7"/>
      <c r="E53" s="7"/>
      <c r="F53" s="7"/>
      <c r="G53" s="7"/>
      <c r="H53" s="7"/>
      <c r="I53" s="7"/>
      <c r="J53" s="7"/>
      <c r="K53" s="7"/>
      <c r="L53" s="7"/>
      <c r="M53" s="7"/>
      <c r="N53" s="7"/>
      <c r="O53" s="7"/>
      <c r="P53" s="42" t="s">
        <v>150</v>
      </c>
      <c r="Q53" s="42"/>
      <c r="R53" s="42"/>
      <c r="S53" s="43">
        <f>SUM(S24-S25-S32-S38-S43-S49-S52)</f>
        <v>1140</v>
      </c>
      <c r="T53" s="108">
        <f t="shared" si="0"/>
        <v>0.21111111111111111</v>
      </c>
      <c r="U53" s="7"/>
      <c r="V53" s="43">
        <f t="shared" ref="V53:AG53" si="135">SUM(V24-V25-V32-V38-V43-V49-V52)</f>
        <v>1140</v>
      </c>
      <c r="W53" s="43">
        <f t="shared" si="135"/>
        <v>1140</v>
      </c>
      <c r="X53" s="43">
        <f t="shared" si="135"/>
        <v>1140</v>
      </c>
      <c r="Y53" s="43">
        <f t="shared" si="135"/>
        <v>1140</v>
      </c>
      <c r="Z53" s="43">
        <f t="shared" si="135"/>
        <v>1140</v>
      </c>
      <c r="AA53" s="43">
        <f t="shared" si="135"/>
        <v>1140</v>
      </c>
      <c r="AB53" s="43">
        <f t="shared" si="135"/>
        <v>1140</v>
      </c>
      <c r="AC53" s="43">
        <f t="shared" si="135"/>
        <v>1140</v>
      </c>
      <c r="AD53" s="43">
        <f t="shared" si="135"/>
        <v>1140</v>
      </c>
      <c r="AE53" s="43">
        <f t="shared" si="135"/>
        <v>1140</v>
      </c>
      <c r="AF53" s="43">
        <f t="shared" si="135"/>
        <v>1140</v>
      </c>
      <c r="AG53" s="43">
        <f t="shared" si="135"/>
        <v>1140</v>
      </c>
      <c r="AH53" s="7"/>
      <c r="AI53" s="43">
        <f>SUM(AI24-AI25-AI32-AI38-AI43-AI49-AI52)</f>
        <v>13680</v>
      </c>
      <c r="AJ53" s="40"/>
      <c r="AK53" s="43">
        <f t="shared" ref="AK53" si="136">SUM(AK24-AK25-AK32-AK38-AK43-AK49-AK52)</f>
        <v>0</v>
      </c>
      <c r="AL53" s="43">
        <f t="shared" ref="AL53:AV53" si="137">SUM(AL24-AL25-AL32-AL38-AL43-AL49-AL52)</f>
        <v>0</v>
      </c>
      <c r="AM53" s="43">
        <f t="shared" si="137"/>
        <v>0</v>
      </c>
      <c r="AN53" s="43">
        <f t="shared" si="137"/>
        <v>0</v>
      </c>
      <c r="AO53" s="43">
        <f t="shared" si="137"/>
        <v>0</v>
      </c>
      <c r="AP53" s="43">
        <f t="shared" si="137"/>
        <v>0</v>
      </c>
      <c r="AQ53" s="43">
        <f t="shared" si="137"/>
        <v>0</v>
      </c>
      <c r="AR53" s="43">
        <f t="shared" si="137"/>
        <v>0</v>
      </c>
      <c r="AS53" s="43">
        <f t="shared" si="137"/>
        <v>0</v>
      </c>
      <c r="AT53" s="43">
        <f t="shared" si="137"/>
        <v>0</v>
      </c>
      <c r="AU53" s="43">
        <f t="shared" si="137"/>
        <v>0</v>
      </c>
      <c r="AV53" s="43">
        <f t="shared" si="137"/>
        <v>0</v>
      </c>
      <c r="AW53" s="40"/>
      <c r="AX53" s="43">
        <f>SUM(AX24-AX25-AX32-AX38-AX43-AX49-AX52)</f>
        <v>0</v>
      </c>
      <c r="AY53" s="40"/>
      <c r="AZ53" s="43">
        <f t="shared" ref="AZ53:BK53" si="138">SUM(AZ24-AZ25-AZ32-AZ38-AZ43-AZ49-AZ52)</f>
        <v>-1140</v>
      </c>
      <c r="BA53" s="43">
        <f t="shared" si="138"/>
        <v>-1140</v>
      </c>
      <c r="BB53" s="43">
        <f t="shared" si="138"/>
        <v>-1140</v>
      </c>
      <c r="BC53" s="43">
        <f t="shared" si="138"/>
        <v>-1140</v>
      </c>
      <c r="BD53" s="43">
        <f t="shared" si="138"/>
        <v>-1140</v>
      </c>
      <c r="BE53" s="43">
        <f t="shared" si="138"/>
        <v>-1140</v>
      </c>
      <c r="BF53" s="43">
        <f t="shared" si="138"/>
        <v>-1140</v>
      </c>
      <c r="BG53" s="43">
        <f t="shared" si="138"/>
        <v>-1140</v>
      </c>
      <c r="BH53" s="43">
        <f t="shared" si="138"/>
        <v>-1140</v>
      </c>
      <c r="BI53" s="43">
        <f t="shared" si="138"/>
        <v>-1140</v>
      </c>
      <c r="BJ53" s="43">
        <f t="shared" si="138"/>
        <v>-1140</v>
      </c>
      <c r="BK53" s="43">
        <f t="shared" si="138"/>
        <v>-1140</v>
      </c>
      <c r="BL53" s="40"/>
      <c r="BM53" s="122">
        <f>SUM(BM24-BM25-BM32-BM38-BM43-BM49-BM52)</f>
        <v>-13680</v>
      </c>
      <c r="BO53" s="300"/>
    </row>
    <row r="54" spans="1:67" ht="11.2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O54" s="300"/>
    </row>
    <row r="55" spans="1:67" s="294" customFormat="1" ht="11.2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O55" s="300"/>
    </row>
    <row r="56" spans="1:67" s="294" customFormat="1" ht="11.2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O56" s="300"/>
    </row>
    <row r="57" spans="1:67" s="294" customFormat="1" ht="11.2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O57" s="300"/>
    </row>
    <row r="58" spans="1:67" s="294" customFormat="1" ht="11.2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O58" s="300"/>
    </row>
    <row r="59" spans="1:67" s="294" customFormat="1" ht="11.2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O59" s="300"/>
    </row>
    <row r="60" spans="1:67" s="294" customFormat="1" ht="11.2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O60" s="300"/>
    </row>
    <row r="61" spans="1:67" ht="11.25" customHeight="1">
      <c r="A61" s="299"/>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299"/>
      <c r="BE61" s="299"/>
      <c r="BF61" s="299"/>
      <c r="BG61" s="299"/>
      <c r="BH61" s="299"/>
      <c r="BI61" s="299"/>
      <c r="BJ61" s="299"/>
      <c r="BK61" s="299"/>
      <c r="BL61" s="299"/>
      <c r="BM61" s="299"/>
      <c r="BN61" s="300"/>
      <c r="BO61" s="300"/>
    </row>
    <row r="62" spans="1:67" ht="11.2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row>
    <row r="63" spans="1:67" ht="11.2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row>
    <row r="64" spans="1:67" ht="11.2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row>
    <row r="65" spans="1:65" ht="11.2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row>
    <row r="66" spans="1:65" ht="11.2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row>
    <row r="67" spans="1:65" ht="11.2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row>
    <row r="68" spans="1:65" ht="11.2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row>
    <row r="69" spans="1:65" ht="11.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row>
    <row r="70" spans="1:65" ht="11.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row>
    <row r="71" spans="1:65" ht="11.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row>
    <row r="72" spans="1:65" ht="11.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row>
    <row r="73" spans="1:65" ht="11.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row>
    <row r="74" spans="1:65" ht="11.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row>
    <row r="75" spans="1:65" ht="11.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row>
    <row r="76" spans="1:65" ht="11.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row>
    <row r="77" spans="1:65" ht="11.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row>
    <row r="78" spans="1:65" ht="11.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row>
    <row r="79" spans="1:65" ht="11.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row>
    <row r="80" spans="1:65" ht="11.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row>
    <row r="81" spans="1:65" ht="11.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row>
    <row r="82" spans="1:65" ht="11.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row>
    <row r="83" spans="1:65" ht="11.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row>
    <row r="84" spans="1:65" ht="11.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row>
    <row r="85" spans="1:65" ht="11.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row>
    <row r="86" spans="1:65" ht="11.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row>
    <row r="87" spans="1:65" ht="11.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row>
    <row r="88" spans="1:65" ht="11.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row>
    <row r="89" spans="1:65" ht="11.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row>
    <row r="90" spans="1:65" ht="11.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row>
    <row r="91" spans="1:65" ht="11.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row>
    <row r="92" spans="1:65" ht="11.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row>
    <row r="93" spans="1:65" ht="11.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row>
    <row r="94" spans="1:65" ht="11.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row>
    <row r="95" spans="1:65" ht="11.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row>
    <row r="96" spans="1:65" ht="11.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row>
    <row r="97" spans="1:65" ht="11.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row>
    <row r="98" spans="1:65" ht="11.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row>
    <row r="99" spans="1:65" ht="11.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row>
    <row r="100" spans="1:65" ht="11.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row>
    <row r="101" spans="1:65" ht="11.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row>
    <row r="102" spans="1:65" ht="11.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row>
    <row r="103" spans="1:65" ht="11.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row>
    <row r="104" spans="1:65" ht="11.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row>
    <row r="105" spans="1:65" ht="11.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row>
    <row r="106" spans="1:65" ht="11.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row>
    <row r="107" spans="1:65" ht="11.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row>
    <row r="108" spans="1:65" ht="11.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row>
    <row r="109" spans="1:65" ht="11.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row>
    <row r="110" spans="1:65" ht="11.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row>
    <row r="111" spans="1:65" ht="11.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row>
    <row r="112" spans="1:65" ht="11.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row>
    <row r="113" spans="1:65" ht="11.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row>
    <row r="114" spans="1:65" ht="11.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row>
    <row r="115" spans="1:65" ht="11.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row>
    <row r="116" spans="1:65" ht="11.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row>
    <row r="117" spans="1:65" ht="11.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row>
    <row r="118" spans="1:65" ht="11.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row>
    <row r="119" spans="1:65" ht="11.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row>
    <row r="120" spans="1:65" ht="11.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row>
    <row r="121" spans="1:65" ht="11.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row>
    <row r="122" spans="1:65" ht="11.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row>
    <row r="123" spans="1:65" ht="11.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row>
    <row r="124" spans="1:65" ht="11.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row>
    <row r="125" spans="1:65" ht="11.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row>
    <row r="126" spans="1:65" ht="11.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row>
    <row r="127" spans="1:65" ht="11.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row>
    <row r="128" spans="1:65" ht="11.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row>
    <row r="129" spans="1:65" ht="11.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row>
    <row r="130" spans="1:65" ht="11.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row>
    <row r="131" spans="1:65" ht="11.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row>
    <row r="132" spans="1:65" ht="11.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row>
    <row r="133" spans="1:65" ht="11.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row>
    <row r="134" spans="1:65" ht="11.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row>
    <row r="135" spans="1:65" ht="11.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row>
    <row r="136" spans="1:65" ht="11.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row>
    <row r="137" spans="1:65" ht="11.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row>
    <row r="138" spans="1:65" ht="11.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row>
    <row r="139" spans="1:65" ht="11.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row>
    <row r="140" spans="1:65" ht="11.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row>
    <row r="141" spans="1:65" ht="11.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row>
    <row r="142" spans="1:65" ht="11.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row>
    <row r="143" spans="1:65" ht="11.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row>
    <row r="144" spans="1:65" ht="11.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row>
    <row r="145" spans="1:65" ht="11.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row>
    <row r="146" spans="1:65" ht="11.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row>
    <row r="147" spans="1:65" ht="11.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row>
    <row r="148" spans="1:65" ht="11.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row>
    <row r="149" spans="1:65" ht="11.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row>
    <row r="150" spans="1:65" ht="11.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row>
    <row r="151" spans="1:65" ht="11.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row>
    <row r="152" spans="1:65" ht="11.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row>
    <row r="153" spans="1:65" ht="11.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row>
    <row r="154" spans="1:65" ht="11.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row>
    <row r="155" spans="1:65" ht="11.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row>
    <row r="156" spans="1:65" ht="11.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row>
    <row r="157" spans="1:65" ht="11.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row>
    <row r="158" spans="1:65" ht="11.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row>
    <row r="159" spans="1:65" ht="11.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row>
    <row r="160" spans="1:65" ht="11.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row>
    <row r="161" spans="1:65" ht="11.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row>
    <row r="162" spans="1:65" ht="11.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row>
    <row r="163" spans="1:65"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row>
    <row r="164" spans="1:65"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row>
    <row r="165" spans="1:65"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row>
    <row r="166" spans="1:65"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row>
    <row r="167" spans="1:65"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row>
    <row r="168" spans="1:65"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row>
    <row r="169" spans="1:65"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row>
    <row r="170" spans="1:65"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row>
    <row r="171" spans="1:65"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row>
    <row r="172" spans="1:65"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row>
    <row r="173" spans="1:65"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row>
    <row r="174" spans="1:65"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row>
    <row r="175" spans="1:65"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row>
    <row r="176" spans="1:65"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row>
    <row r="177" spans="1:65"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row>
    <row r="178" spans="1:65"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row>
    <row r="179" spans="1:65"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row>
    <row r="180" spans="1:65"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row>
    <row r="181" spans="1:65"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row>
    <row r="182" spans="1:65"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row>
    <row r="183" spans="1:65"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row>
    <row r="184" spans="1:65"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row>
    <row r="185" spans="1:65"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row>
    <row r="186" spans="1:65"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row>
    <row r="187" spans="1:65"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row>
    <row r="188" spans="1:65"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row>
    <row r="189" spans="1:65"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row>
    <row r="190" spans="1:65"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row>
    <row r="191" spans="1:65"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row>
    <row r="192" spans="1:65"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row>
    <row r="193" spans="1:65"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row>
    <row r="194" spans="1:65"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row>
    <row r="195" spans="1:65"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row>
    <row r="196" spans="1:65"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row>
    <row r="197" spans="1:65"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row>
    <row r="198" spans="1:65"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row>
    <row r="199" spans="1:65"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row>
    <row r="200" spans="1:65"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row>
    <row r="201" spans="1:65"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row>
    <row r="202" spans="1:65"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row>
    <row r="203" spans="1:65"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row>
    <row r="204" spans="1:65"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row>
    <row r="205" spans="1:65"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row>
    <row r="206" spans="1:65"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row>
    <row r="207" spans="1:65"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row>
    <row r="208" spans="1:65"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row>
    <row r="209" spans="1:65"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row>
    <row r="210" spans="1:65"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row>
    <row r="211" spans="1:65"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row>
    <row r="212" spans="1:65"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row>
    <row r="213" spans="1:65"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row>
    <row r="214" spans="1:65"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row>
    <row r="215" spans="1:65"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row>
    <row r="216" spans="1:65"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row>
    <row r="217" spans="1:65"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row>
    <row r="218" spans="1:65"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row>
    <row r="219" spans="1:65"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row>
    <row r="220" spans="1:65"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row>
    <row r="221" spans="1:65"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row>
    <row r="222" spans="1:65"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row>
    <row r="223" spans="1:65"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row>
    <row r="224" spans="1:65"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row>
    <row r="225" spans="1:65"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row>
    <row r="226" spans="1:65"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row>
    <row r="227" spans="1:65"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row>
    <row r="228" spans="1:65"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row>
    <row r="229" spans="1:65"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row>
    <row r="230" spans="1:65"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row>
    <row r="231" spans="1:65"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row>
    <row r="232" spans="1:65"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row>
    <row r="233" spans="1:65"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row>
    <row r="234" spans="1:65"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row>
    <row r="235" spans="1:65"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row>
    <row r="236" spans="1:65"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row>
    <row r="237" spans="1:65"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row>
    <row r="238" spans="1:65"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row>
    <row r="239" spans="1:65"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row>
    <row r="240" spans="1:65"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row>
    <row r="241" spans="1:65"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row>
    <row r="242" spans="1:65"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row>
    <row r="243" spans="1:65"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row>
    <row r="244" spans="1:65"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row>
    <row r="245" spans="1:65"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row>
    <row r="246" spans="1:65"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row>
    <row r="247" spans="1:65"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row>
    <row r="248" spans="1:65"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row>
    <row r="249" spans="1:65"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row>
    <row r="250" spans="1:65"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row>
    <row r="251" spans="1:65"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row>
    <row r="252" spans="1:65"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row>
    <row r="253" spans="1:65"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row>
    <row r="254" spans="1:65"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row>
    <row r="255" spans="1:65"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row>
    <row r="256" spans="1:65"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row>
    <row r="257" spans="1:65"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row>
    <row r="258" spans="1:65"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row>
    <row r="259" spans="1:65"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row>
    <row r="260" spans="1:65"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row>
    <row r="261" spans="1:65"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row>
    <row r="262" spans="1:65"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row>
    <row r="263" spans="1:65"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row>
    <row r="264" spans="1:65"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row>
    <row r="265" spans="1:65"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row>
    <row r="266" spans="1:65"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row>
    <row r="267" spans="1:65"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row>
    <row r="268" spans="1:65"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row>
    <row r="269" spans="1:65"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row>
    <row r="270" spans="1:65"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row>
    <row r="271" spans="1:65"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row>
    <row r="272" spans="1:65"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row>
    <row r="273" spans="1:65"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row>
    <row r="274" spans="1:65"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row>
    <row r="275" spans="1:65"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row>
    <row r="276" spans="1:65"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row>
    <row r="277" spans="1:65"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row>
    <row r="278" spans="1:65"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row>
    <row r="279" spans="1:65"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row>
    <row r="280" spans="1:65"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row>
    <row r="281" spans="1:65"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row>
    <row r="282" spans="1:65"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row>
    <row r="283" spans="1:65"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row>
    <row r="284" spans="1:65"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row>
    <row r="285" spans="1:65"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row>
    <row r="286" spans="1:65"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row>
    <row r="287" spans="1:65"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row>
    <row r="288" spans="1:65"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row>
    <row r="289" spans="1:65"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row>
    <row r="290" spans="1:65"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row>
    <row r="291" spans="1:65"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row>
    <row r="292" spans="1:65"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row>
    <row r="293" spans="1:65"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row>
    <row r="294" spans="1:65"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row>
    <row r="295" spans="1:65"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row>
    <row r="296" spans="1:65"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row>
    <row r="297" spans="1:65"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row>
    <row r="298" spans="1:65"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row>
    <row r="299" spans="1:65"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row>
    <row r="300" spans="1:65"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row>
    <row r="301" spans="1:65"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row>
    <row r="302" spans="1:65"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row>
    <row r="303" spans="1:65"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row>
    <row r="304" spans="1:65"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row>
    <row r="305" spans="1:65"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row>
    <row r="306" spans="1:65"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row>
    <row r="307" spans="1:65"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row>
    <row r="308" spans="1:65"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row>
    <row r="309" spans="1:65"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row>
    <row r="310" spans="1:65"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row>
    <row r="311" spans="1:65"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row>
    <row r="312" spans="1:65"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row>
    <row r="313" spans="1:65"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row>
    <row r="314" spans="1:65"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row>
    <row r="315" spans="1:65"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row>
    <row r="316" spans="1:65"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row>
    <row r="317" spans="1:65"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row>
    <row r="318" spans="1:65"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row>
    <row r="319" spans="1:65"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row>
    <row r="320" spans="1:65"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row>
    <row r="321" spans="1:65"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row>
    <row r="322" spans="1:65"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row>
    <row r="323" spans="1:65"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row>
    <row r="324" spans="1:65"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row>
    <row r="325" spans="1:65"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row>
    <row r="326" spans="1:65"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row>
    <row r="327" spans="1:65"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row>
    <row r="328" spans="1:65"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row>
    <row r="329" spans="1:65"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row>
    <row r="330" spans="1:65"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row>
    <row r="331" spans="1:65"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row>
    <row r="332" spans="1:65"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row>
    <row r="333" spans="1:65"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row>
    <row r="334" spans="1:65"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row>
    <row r="335" spans="1:65"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row>
    <row r="336" spans="1:65"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row>
    <row r="337" spans="1:65"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row>
    <row r="338" spans="1:65"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row>
    <row r="339" spans="1:65"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row>
    <row r="340" spans="1:65"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row>
    <row r="341" spans="1:65"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row>
    <row r="342" spans="1:65"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row>
    <row r="343" spans="1:65"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row>
    <row r="344" spans="1:65"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row>
    <row r="345" spans="1:65"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row>
    <row r="346" spans="1:65"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row>
    <row r="347" spans="1:65"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row>
    <row r="348" spans="1:65"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row>
    <row r="349" spans="1:65"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row>
    <row r="350" spans="1:65"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row>
    <row r="351" spans="1:65"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row>
    <row r="352" spans="1:65"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row>
    <row r="353" spans="1:65"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row>
    <row r="354" spans="1:65"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row>
    <row r="355" spans="1:65"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row>
    <row r="356" spans="1:65"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row>
    <row r="357" spans="1:65"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row>
    <row r="358" spans="1:65"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row>
    <row r="359" spans="1:65"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row>
    <row r="360" spans="1:65"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row>
    <row r="361" spans="1:65"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row>
    <row r="362" spans="1:65"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row>
    <row r="363" spans="1:65"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row>
    <row r="364" spans="1:65"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row>
    <row r="365" spans="1:65"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row>
    <row r="366" spans="1:65"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row>
    <row r="367" spans="1:65"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row>
    <row r="368" spans="1:65"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row>
    <row r="369" spans="1:65"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row>
    <row r="370" spans="1:65"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row>
    <row r="371" spans="1:65"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row>
    <row r="372" spans="1:65"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row>
    <row r="373" spans="1:65"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row>
    <row r="374" spans="1:65"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row>
    <row r="375" spans="1:65"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row>
    <row r="376" spans="1:65"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row>
    <row r="377" spans="1:65"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row>
    <row r="378" spans="1:65"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row>
    <row r="379" spans="1:65"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row>
    <row r="380" spans="1:65"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row>
    <row r="381" spans="1:65"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row>
    <row r="382" spans="1:65"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row>
    <row r="383" spans="1:65"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row>
    <row r="384" spans="1:65"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row>
    <row r="385" spans="1:65"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row>
    <row r="386" spans="1:65"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row>
    <row r="387" spans="1:65"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row>
    <row r="388" spans="1:65"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row>
    <row r="389" spans="1:65"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row>
    <row r="390" spans="1:65"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row>
    <row r="391" spans="1:65"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row>
    <row r="392" spans="1:65"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row>
    <row r="393" spans="1:65"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row>
    <row r="394" spans="1:65"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row>
    <row r="395" spans="1:65"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row>
    <row r="396" spans="1:65"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row>
    <row r="397" spans="1:65"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row>
    <row r="398" spans="1:65"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row>
    <row r="399" spans="1:65"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row>
    <row r="400" spans="1:65"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row>
    <row r="401" spans="1:65"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row>
    <row r="402" spans="1:65"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row>
    <row r="403" spans="1:65"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row>
    <row r="404" spans="1:65"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row>
    <row r="405" spans="1:65"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row>
    <row r="406" spans="1:65"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row>
    <row r="407" spans="1:65"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row>
    <row r="408" spans="1:65"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row>
    <row r="409" spans="1:65"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row>
    <row r="410" spans="1:65"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row>
    <row r="411" spans="1:65"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row>
    <row r="412" spans="1:65"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row>
    <row r="413" spans="1:65"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row>
    <row r="414" spans="1:65"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row>
    <row r="415" spans="1:65"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row>
    <row r="416" spans="1:65"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row>
    <row r="417" spans="1:65"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row>
    <row r="418" spans="1:65"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row>
    <row r="419" spans="1:65"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row>
    <row r="420" spans="1:65"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row>
    <row r="421" spans="1:65"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row>
    <row r="422" spans="1:65"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row>
    <row r="423" spans="1:65"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row>
    <row r="424" spans="1:65"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row>
    <row r="425" spans="1:65"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row>
    <row r="426" spans="1:65"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row>
    <row r="427" spans="1:65"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row>
    <row r="428" spans="1:65"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row>
    <row r="429" spans="1:65"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row>
    <row r="430" spans="1:65"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row>
    <row r="431" spans="1:65"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row>
    <row r="432" spans="1:65"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row>
    <row r="433" spans="1:65"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row>
    <row r="434" spans="1:65"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row>
    <row r="435" spans="1:65"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row>
    <row r="436" spans="1:65"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row>
    <row r="437" spans="1:65"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row>
    <row r="438" spans="1:65"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row>
    <row r="439" spans="1:65"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row>
    <row r="440" spans="1:65"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row>
    <row r="441" spans="1:65"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row>
    <row r="442" spans="1:65"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row>
    <row r="443" spans="1:65"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row>
    <row r="444" spans="1:65"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row>
    <row r="445" spans="1:65"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row>
    <row r="446" spans="1:65"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row>
    <row r="447" spans="1:65"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row>
    <row r="448" spans="1:65"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row>
    <row r="449" spans="1:65"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row>
    <row r="450" spans="1:65"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row>
    <row r="451" spans="1:65"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row>
    <row r="452" spans="1:65"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row>
    <row r="453" spans="1:65"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row>
    <row r="454" spans="1:65"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row>
    <row r="455" spans="1:65"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row>
    <row r="456" spans="1:65"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row>
    <row r="457" spans="1:65"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row>
    <row r="458" spans="1:65"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row>
    <row r="459" spans="1:65"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row>
    <row r="460" spans="1:65"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row>
    <row r="461" spans="1:65"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row>
    <row r="462" spans="1:65"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row>
    <row r="463" spans="1:65"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row>
    <row r="464" spans="1:65"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row>
    <row r="465" spans="1:65"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row>
    <row r="466" spans="1:65"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row>
    <row r="467" spans="1:65"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row>
    <row r="468" spans="1:65"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row>
    <row r="469" spans="1:65"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row>
    <row r="470" spans="1:65"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row>
    <row r="471" spans="1:65"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row>
    <row r="472" spans="1:65"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row>
    <row r="473" spans="1:65"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row>
    <row r="474" spans="1:65"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row>
    <row r="475" spans="1:65"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row>
    <row r="476" spans="1:65"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row>
    <row r="477" spans="1:65"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row>
    <row r="478" spans="1:65"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row>
    <row r="479" spans="1:65"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row>
    <row r="480" spans="1:65"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row>
    <row r="481" spans="1:65"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row>
    <row r="482" spans="1:65"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row>
    <row r="483" spans="1:65"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row>
    <row r="484" spans="1:65"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row>
    <row r="485" spans="1:65"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row>
    <row r="486" spans="1:65"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row>
    <row r="487" spans="1:65"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row>
    <row r="488" spans="1:65"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row>
    <row r="489" spans="1:65"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row>
    <row r="490" spans="1:65"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row>
    <row r="491" spans="1:65"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row>
    <row r="492" spans="1:65"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row>
    <row r="493" spans="1:65"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row>
    <row r="494" spans="1:65"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row>
    <row r="495" spans="1:65"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row>
    <row r="496" spans="1:65"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row>
    <row r="497" spans="1:65"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row>
    <row r="498" spans="1:65"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row>
    <row r="499" spans="1:65"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row>
    <row r="500" spans="1:65"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row>
    <row r="501" spans="1:65"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row>
    <row r="502" spans="1:65"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row>
    <row r="503" spans="1:65"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row>
    <row r="504" spans="1:65"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row>
    <row r="505" spans="1:65"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row>
    <row r="506" spans="1:65"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row>
    <row r="507" spans="1:65"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row>
    <row r="508" spans="1:65"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row>
    <row r="509" spans="1:65"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row>
    <row r="510" spans="1:65"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row>
    <row r="511" spans="1:65"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row>
    <row r="512" spans="1:65"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row>
    <row r="513" spans="1:65"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row>
    <row r="514" spans="1:65"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row>
    <row r="515" spans="1:65"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row>
    <row r="516" spans="1:65"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row>
    <row r="517" spans="1:65"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row>
    <row r="518" spans="1:65"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row>
    <row r="519" spans="1:65"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row>
    <row r="520" spans="1:65"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row>
    <row r="521" spans="1:65"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row>
    <row r="522" spans="1:65"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row>
    <row r="523" spans="1:65"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row>
    <row r="524" spans="1:65"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row>
    <row r="525" spans="1:65"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row>
    <row r="526" spans="1:65"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row>
    <row r="527" spans="1:65"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row>
    <row r="528" spans="1:65"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row>
    <row r="529" spans="1:65"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row>
    <row r="530" spans="1:65"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row>
    <row r="531" spans="1:65"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row>
    <row r="532" spans="1:65"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row>
    <row r="533" spans="1:65"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row>
    <row r="534" spans="1:65"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row>
    <row r="535" spans="1:65"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row>
    <row r="536" spans="1:65"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row>
    <row r="537" spans="1:65"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row>
    <row r="538" spans="1:65"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row>
    <row r="539" spans="1:65"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row>
    <row r="540" spans="1:65"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row>
    <row r="541" spans="1:65"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row>
    <row r="542" spans="1:65"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row>
    <row r="543" spans="1:65"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row>
    <row r="544" spans="1:65"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row>
    <row r="545" spans="1:65"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row>
    <row r="546" spans="1:65"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row>
    <row r="547" spans="1:65"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row>
    <row r="548" spans="1:65"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row>
    <row r="549" spans="1:65"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row>
    <row r="550" spans="1:65"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row>
    <row r="551" spans="1:65"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row>
    <row r="552" spans="1:65"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row>
    <row r="553" spans="1:65"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row>
    <row r="554" spans="1:65"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row>
    <row r="555" spans="1:65"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row>
    <row r="556" spans="1:65"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row>
    <row r="557" spans="1:65"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row>
    <row r="558" spans="1:65"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row>
    <row r="559" spans="1:65"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row>
    <row r="560" spans="1:65"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row>
    <row r="561" spans="1:65"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row>
    <row r="562" spans="1:65"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row>
    <row r="563" spans="1:65"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row>
    <row r="564" spans="1:65"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row>
    <row r="565" spans="1:65"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row>
    <row r="566" spans="1:65"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row>
    <row r="567" spans="1:65"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row>
    <row r="568" spans="1:65"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row>
    <row r="569" spans="1:65"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row>
    <row r="570" spans="1:65"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row>
    <row r="571" spans="1:65"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row>
    <row r="572" spans="1:65"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row>
    <row r="573" spans="1:65"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row>
    <row r="574" spans="1:65"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row>
    <row r="575" spans="1:65"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row>
    <row r="576" spans="1:65"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row>
    <row r="577" spans="1:65"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row>
    <row r="578" spans="1:65"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row>
    <row r="579" spans="1:65"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row>
    <row r="580" spans="1:65"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row>
    <row r="581" spans="1:65"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row>
    <row r="582" spans="1:65"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row>
    <row r="583" spans="1:65"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row>
    <row r="584" spans="1:65"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row>
    <row r="585" spans="1:65"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row>
    <row r="586" spans="1:65"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row>
    <row r="587" spans="1:65"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row>
    <row r="588" spans="1:65"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row>
    <row r="589" spans="1:65"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row>
    <row r="590" spans="1:65"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row>
    <row r="591" spans="1:65"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row>
    <row r="592" spans="1:65"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row>
    <row r="593" spans="1:65"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row>
    <row r="594" spans="1:65"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row>
    <row r="595" spans="1:65"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row>
    <row r="596" spans="1:65"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row>
    <row r="597" spans="1:65"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row>
    <row r="598" spans="1:65"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row>
    <row r="599" spans="1:65"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row>
    <row r="600" spans="1:65"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row>
    <row r="601" spans="1:65"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row>
    <row r="602" spans="1:65"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row>
    <row r="603" spans="1:65"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row>
    <row r="604" spans="1:65"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row>
    <row r="605" spans="1:65"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row>
    <row r="606" spans="1:65"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row>
    <row r="607" spans="1:65"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row>
    <row r="608" spans="1:65"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row>
    <row r="609" spans="1:65"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row>
    <row r="610" spans="1:65"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row>
    <row r="611" spans="1:65"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row>
    <row r="612" spans="1:65"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row>
    <row r="613" spans="1:65"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row>
    <row r="614" spans="1:65"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row>
    <row r="615" spans="1:65"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row>
    <row r="616" spans="1:65"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row>
    <row r="617" spans="1:65"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row>
    <row r="618" spans="1:65"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row>
    <row r="619" spans="1:65"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row>
    <row r="620" spans="1:65"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row>
    <row r="621" spans="1:65"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row>
    <row r="622" spans="1:65"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row>
    <row r="623" spans="1:65"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row>
    <row r="624" spans="1:65"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row>
    <row r="625" spans="1:65"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row>
    <row r="626" spans="1:65"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row>
    <row r="627" spans="1:65"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row>
    <row r="628" spans="1:65"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row>
    <row r="629" spans="1:65"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row>
    <row r="630" spans="1:65"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row>
    <row r="631" spans="1:65"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row>
    <row r="632" spans="1:65"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row>
    <row r="633" spans="1:65"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row>
    <row r="634" spans="1:65"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row>
    <row r="635" spans="1:65"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row>
    <row r="636" spans="1:65"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row>
    <row r="637" spans="1:65"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row>
    <row r="638" spans="1:65"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row>
    <row r="639" spans="1:65"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row>
    <row r="640" spans="1:65"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row>
    <row r="641" spans="1:65"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row>
    <row r="642" spans="1:65"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row>
    <row r="643" spans="1:65"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row>
    <row r="644" spans="1:65"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row>
    <row r="645" spans="1:65"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row>
    <row r="646" spans="1:65"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row>
    <row r="647" spans="1:65"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row>
    <row r="648" spans="1:65"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row>
    <row r="649" spans="1:65"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row>
    <row r="650" spans="1:65"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row>
    <row r="651" spans="1:65"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row>
    <row r="652" spans="1:65"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row>
    <row r="653" spans="1:65"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row>
    <row r="654" spans="1:65"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row>
    <row r="655" spans="1:65"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row>
    <row r="656" spans="1:65"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row>
    <row r="657" spans="1:65"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row>
    <row r="658" spans="1:65"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row>
    <row r="659" spans="1:65"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row>
    <row r="660" spans="1:65"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row>
    <row r="661" spans="1:65"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row>
    <row r="662" spans="1:65"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row>
    <row r="663" spans="1:65"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row>
    <row r="664" spans="1:65"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row>
    <row r="665" spans="1:65"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row>
    <row r="666" spans="1:65"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row>
    <row r="667" spans="1:65"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row>
    <row r="668" spans="1:65"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row>
    <row r="669" spans="1:65"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row>
    <row r="670" spans="1:65"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row>
    <row r="671" spans="1:65"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row>
    <row r="672" spans="1:65"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row>
    <row r="673" spans="1:65"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row>
    <row r="674" spans="1:65"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row>
    <row r="675" spans="1:65"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row>
    <row r="676" spans="1:65"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row>
    <row r="677" spans="1:65"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row>
    <row r="678" spans="1:65"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row>
    <row r="679" spans="1:65"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row>
    <row r="680" spans="1:65"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row>
    <row r="681" spans="1:65"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row>
    <row r="682" spans="1:65"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row>
    <row r="683" spans="1:65"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row>
    <row r="684" spans="1:65"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row>
    <row r="685" spans="1:65"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row>
    <row r="686" spans="1:65"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row>
    <row r="687" spans="1:65"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row>
    <row r="688" spans="1:65"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row>
    <row r="689" spans="1:65"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row>
    <row r="690" spans="1:65"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row>
    <row r="691" spans="1:65"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row>
    <row r="692" spans="1:65"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row>
    <row r="693" spans="1:65"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row>
    <row r="694" spans="1:65"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row>
    <row r="695" spans="1:65"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row>
    <row r="696" spans="1:65"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row>
    <row r="697" spans="1:65"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row>
    <row r="698" spans="1:65"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row>
    <row r="699" spans="1:65"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row>
    <row r="700" spans="1:65"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row>
    <row r="701" spans="1:65"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row>
    <row r="702" spans="1:65"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row>
    <row r="703" spans="1:65"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row>
    <row r="704" spans="1:65"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row>
    <row r="705" spans="1:65"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row>
    <row r="706" spans="1:65"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row>
    <row r="707" spans="1:65"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row>
    <row r="708" spans="1:65"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row>
    <row r="709" spans="1:65"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row>
    <row r="710" spans="1:65"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row>
    <row r="711" spans="1:65"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row>
    <row r="712" spans="1:65"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row>
    <row r="713" spans="1:65"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row>
    <row r="714" spans="1:65"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row>
    <row r="715" spans="1:65"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row>
    <row r="716" spans="1:65"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row>
    <row r="717" spans="1:65"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row>
    <row r="718" spans="1:65"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row>
    <row r="719" spans="1:65"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row>
    <row r="720" spans="1:65"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row>
    <row r="721" spans="1:65"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row>
    <row r="722" spans="1:65"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row>
    <row r="723" spans="1:65"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row>
    <row r="724" spans="1:65"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row>
    <row r="725" spans="1:65"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row>
    <row r="726" spans="1:65"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row>
    <row r="727" spans="1:65"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row>
    <row r="728" spans="1:65"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row>
    <row r="729" spans="1:65"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row>
    <row r="730" spans="1:65"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row>
    <row r="731" spans="1:65"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row>
    <row r="732" spans="1:65"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row>
    <row r="733" spans="1:65"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row>
    <row r="734" spans="1:65"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row>
    <row r="735" spans="1:65"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row>
    <row r="736" spans="1:65"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row>
    <row r="737" spans="1:65"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row>
    <row r="738" spans="1:65"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row>
    <row r="739" spans="1:65"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row>
    <row r="740" spans="1:65"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row>
    <row r="741" spans="1:65"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row>
    <row r="742" spans="1:65"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row>
    <row r="743" spans="1:65"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row>
    <row r="744" spans="1:65"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row>
    <row r="745" spans="1:65"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row>
    <row r="746" spans="1:65"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row>
    <row r="747" spans="1:65"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row>
    <row r="748" spans="1:65"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row>
    <row r="749" spans="1:65"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row>
    <row r="750" spans="1:65"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row>
    <row r="751" spans="1:65"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row>
    <row r="752" spans="1:65"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row>
    <row r="753" spans="1:65"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row>
    <row r="754" spans="1:65"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row>
    <row r="755" spans="1:65"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row>
    <row r="756" spans="1:65"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row>
    <row r="757" spans="1:65"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row>
    <row r="758" spans="1:65"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row>
    <row r="759" spans="1:65"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row>
    <row r="760" spans="1:65"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row>
    <row r="761" spans="1:65"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row>
    <row r="762" spans="1:65"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row>
    <row r="763" spans="1:65"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row>
    <row r="764" spans="1:65"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row>
    <row r="765" spans="1:65"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row>
    <row r="766" spans="1:65"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row>
    <row r="767" spans="1:65"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row>
    <row r="768" spans="1:65"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row>
    <row r="769" spans="1:65"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row>
    <row r="770" spans="1:65"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row>
    <row r="771" spans="1:65"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row>
    <row r="772" spans="1:65"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row>
    <row r="773" spans="1:65"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row>
    <row r="774" spans="1:65"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row>
    <row r="775" spans="1:65"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row>
    <row r="776" spans="1:65"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row>
    <row r="777" spans="1:65"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row>
    <row r="778" spans="1:65"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row>
    <row r="779" spans="1:65"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row>
    <row r="780" spans="1:65"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row>
    <row r="781" spans="1:65"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row>
    <row r="782" spans="1:65"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row>
    <row r="783" spans="1:65"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row>
    <row r="784" spans="1:65"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row>
    <row r="785" spans="1:65"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row>
    <row r="786" spans="1:65"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row>
    <row r="787" spans="1:65"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row>
    <row r="788" spans="1:65"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row>
    <row r="789" spans="1:65"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row>
    <row r="790" spans="1:65"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row>
    <row r="791" spans="1:65"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row>
    <row r="792" spans="1:65"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row>
    <row r="793" spans="1:65"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row>
    <row r="794" spans="1:65"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row>
    <row r="795" spans="1:65"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row>
    <row r="796" spans="1:65"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row>
    <row r="797" spans="1:65"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row>
    <row r="798" spans="1:65"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row>
    <row r="799" spans="1:65"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row>
    <row r="800" spans="1:65"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row>
    <row r="801" spans="1:65"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row>
    <row r="802" spans="1:65"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row>
    <row r="803" spans="1:65"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row>
    <row r="804" spans="1:65"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row>
    <row r="805" spans="1:65"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row>
    <row r="806" spans="1:65"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row>
    <row r="807" spans="1:65"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row>
    <row r="808" spans="1:65"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row>
    <row r="809" spans="1:65"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row>
    <row r="810" spans="1:65"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row>
    <row r="811" spans="1:65"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row>
    <row r="812" spans="1:65"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row>
    <row r="813" spans="1:65"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row>
    <row r="814" spans="1:65"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row>
    <row r="815" spans="1:65"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row>
    <row r="816" spans="1:65"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row>
    <row r="817" spans="1:65"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row>
    <row r="818" spans="1:65"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row>
    <row r="819" spans="1:65"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row>
    <row r="820" spans="1:65"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row>
    <row r="821" spans="1:65"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row>
    <row r="822" spans="1:65"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row>
    <row r="823" spans="1:65"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row>
    <row r="824" spans="1:65"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row>
    <row r="825" spans="1:65"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row>
    <row r="826" spans="1:65"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row>
    <row r="827" spans="1:65"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row>
    <row r="828" spans="1:65"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row>
    <row r="829" spans="1:65"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row>
    <row r="830" spans="1:65"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row>
    <row r="831" spans="1:65"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row>
    <row r="832" spans="1:65"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row>
    <row r="833" spans="1:65"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row>
    <row r="834" spans="1:65"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row>
    <row r="835" spans="1:65"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row>
    <row r="836" spans="1:65"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row>
    <row r="837" spans="1:65"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row>
    <row r="838" spans="1:65"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row>
    <row r="839" spans="1:65"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row>
    <row r="840" spans="1:65"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row>
    <row r="841" spans="1:65"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row>
    <row r="842" spans="1:65"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row>
    <row r="843" spans="1:65"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row>
    <row r="844" spans="1:65"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row>
    <row r="845" spans="1:65"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row>
    <row r="846" spans="1:65"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row>
    <row r="847" spans="1:65"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row>
    <row r="848" spans="1:65"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row>
    <row r="849" spans="1:65"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row>
    <row r="850" spans="1:65"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row>
    <row r="851" spans="1:65"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row>
    <row r="852" spans="1:65"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row>
    <row r="853" spans="1:65"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row>
    <row r="854" spans="1:65"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row>
    <row r="855" spans="1:65"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row>
    <row r="856" spans="1:65"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row>
    <row r="857" spans="1:65"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row>
    <row r="858" spans="1:65"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row>
    <row r="859" spans="1:65"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row>
    <row r="860" spans="1:65"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row>
    <row r="861" spans="1:65"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row>
    <row r="862" spans="1:65"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row>
    <row r="863" spans="1:65"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row>
    <row r="864" spans="1:65"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row>
    <row r="865" spans="1:65"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row>
    <row r="866" spans="1:65"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row>
    <row r="867" spans="1:65"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row>
    <row r="868" spans="1:65"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row>
    <row r="869" spans="1:65"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row>
    <row r="870" spans="1:65"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row>
    <row r="871" spans="1:65"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row>
    <row r="872" spans="1:65"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row>
    <row r="873" spans="1:65"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row>
    <row r="874" spans="1:65"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row>
    <row r="875" spans="1:65"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row>
    <row r="876" spans="1:65"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row>
    <row r="877" spans="1:65"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row>
    <row r="878" spans="1:65"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row>
    <row r="879" spans="1:65"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row>
    <row r="880" spans="1:65"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row>
    <row r="881" spans="1:65"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row>
    <row r="882" spans="1:65"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row>
    <row r="883" spans="1:65"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row>
    <row r="884" spans="1:65"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row>
    <row r="885" spans="1:65"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row>
    <row r="886" spans="1:65"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row>
    <row r="887" spans="1:65"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row>
    <row r="888" spans="1:65"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row>
    <row r="889" spans="1:65"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row>
    <row r="890" spans="1:65"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row>
    <row r="891" spans="1:65"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row>
    <row r="892" spans="1:65"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row>
    <row r="893" spans="1:65"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row>
    <row r="894" spans="1:65"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row>
    <row r="895" spans="1:65"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row>
    <row r="896" spans="1:65"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row>
    <row r="897" spans="1:65"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row>
    <row r="898" spans="1:65"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row>
    <row r="899" spans="1:65"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row>
    <row r="900" spans="1:65"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row>
    <row r="901" spans="1:65"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row>
    <row r="902" spans="1:65"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row>
    <row r="903" spans="1:65"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row>
    <row r="904" spans="1:65"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row>
    <row r="905" spans="1:65"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row>
    <row r="906" spans="1:65"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row>
    <row r="907" spans="1:65"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row>
    <row r="908" spans="1:65"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row>
    <row r="909" spans="1:65"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row>
    <row r="910" spans="1:65"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row>
    <row r="911" spans="1:65"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row>
    <row r="912" spans="1:65"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row>
    <row r="913" spans="1:65"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row>
    <row r="914" spans="1:65"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row>
    <row r="915" spans="1:65"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row>
    <row r="916" spans="1:65"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row>
    <row r="917" spans="1:65"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row>
    <row r="918" spans="1:65"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row>
    <row r="919" spans="1:65"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row>
    <row r="920" spans="1:65"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row>
    <row r="921" spans="1:65"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row>
    <row r="922" spans="1:65"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row>
    <row r="923" spans="1:65"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row>
    <row r="924" spans="1:65"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row>
    <row r="925" spans="1:65"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row>
    <row r="926" spans="1:65"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row>
    <row r="927" spans="1:65"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row>
    <row r="928" spans="1:65"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row>
    <row r="929" spans="1:65"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row>
    <row r="930" spans="1:65"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row>
    <row r="931" spans="1:65"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row>
    <row r="932" spans="1:65"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row>
    <row r="933" spans="1:65"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row>
    <row r="934" spans="1:65"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row>
    <row r="935" spans="1:65"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row>
    <row r="936" spans="1:65"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row>
    <row r="937" spans="1:65"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row>
    <row r="938" spans="1:65"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row>
    <row r="939" spans="1:65"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row>
    <row r="940" spans="1:65"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row>
    <row r="941" spans="1:65"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row>
    <row r="942" spans="1:65"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row>
    <row r="943" spans="1:65"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row>
    <row r="944" spans="1:65"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row>
    <row r="945" spans="1:65"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row>
    <row r="946" spans="1:65"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row>
    <row r="947" spans="1:65"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row>
    <row r="948" spans="1:65"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row>
    <row r="949" spans="1:65"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row>
    <row r="950" spans="1:65"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row>
    <row r="951" spans="1:65"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row>
    <row r="952" spans="1:65"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row>
    <row r="953" spans="1:65"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row>
    <row r="954" spans="1:65"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row>
    <row r="955" spans="1:65"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row>
    <row r="956" spans="1:65"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row>
    <row r="957" spans="1:65"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row>
    <row r="958" spans="1:65"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row>
    <row r="959" spans="1:65"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row>
    <row r="960" spans="1:65"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row>
    <row r="961" spans="1:65"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row>
    <row r="962" spans="1:65"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row>
    <row r="963" spans="1:65"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row>
    <row r="964" spans="1:65"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row>
    <row r="965" spans="1:65"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row>
    <row r="966" spans="1:65"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row>
    <row r="967" spans="1:65"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row>
    <row r="968" spans="1:65"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row>
    <row r="969" spans="1:65"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row>
    <row r="970" spans="1:65"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row>
    <row r="971" spans="1:65"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row>
    <row r="972" spans="1:65"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row>
    <row r="973" spans="1:65"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row>
    <row r="974" spans="1:65"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row>
    <row r="975" spans="1:65"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row>
    <row r="976" spans="1:65"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row>
    <row r="977" spans="1:65"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row>
    <row r="978" spans="1:65"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row>
    <row r="979" spans="1:65"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row>
    <row r="980" spans="1:65"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row>
    <row r="981" spans="1:65"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row>
    <row r="982" spans="1:65"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row>
    <row r="983" spans="1:65"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row>
    <row r="984" spans="1:65"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row>
    <row r="985" spans="1:65"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row>
    <row r="986" spans="1:65"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row>
    <row r="987" spans="1:65"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row>
    <row r="988" spans="1:65"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row>
    <row r="989" spans="1:65"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row>
    <row r="990" spans="1:65"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row>
    <row r="991" spans="1:65"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row>
    <row r="992" spans="1:65"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row>
    <row r="993" spans="1:65"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row>
    <row r="994" spans="1:65"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row>
    <row r="995" spans="1:65"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row>
    <row r="996" spans="1:65"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row>
    <row r="997" spans="1:65"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row>
    <row r="998" spans="1:65"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row>
    <row r="999" spans="1:65" ht="11.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row>
    <row r="1000" spans="1:65"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row>
    <row r="1001" spans="1:65"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row>
    <row r="1002" spans="1:65" ht="11.2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row>
    <row r="1003" spans="1:65" ht="11.2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row>
    <row r="1004" spans="1:65" ht="11.25" customHeight="1">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row>
    <row r="1005" spans="1:65" ht="11.25" customHeight="1">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row>
    <row r="1006" spans="1:65" ht="11.25" customHeight="1">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row>
  </sheetData>
  <mergeCells count="5">
    <mergeCell ref="B2:BM2"/>
    <mergeCell ref="S18:T18"/>
    <mergeCell ref="V18:AG18"/>
    <mergeCell ref="AK18:AV18"/>
    <mergeCell ref="AZ18:BK18"/>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pageSetUpPr fitToPage="1"/>
  </sheetPr>
  <dimension ref="A1:C1000"/>
  <sheetViews>
    <sheetView showGridLines="0" workbookViewId="0"/>
  </sheetViews>
  <sheetFormatPr defaultColWidth="14.42578125" defaultRowHeight="15" customHeight="1"/>
  <cols>
    <col min="1" max="1" width="2" customWidth="1"/>
    <col min="2" max="2" width="94.42578125" customWidth="1"/>
    <col min="3" max="3" width="2.5703125" customWidth="1"/>
    <col min="4" max="26" width="9" customWidth="1"/>
  </cols>
  <sheetData>
    <row r="1" spans="2:3" ht="12" customHeight="1">
      <c r="C1" s="1"/>
    </row>
    <row r="2" spans="2:3" ht="12" customHeight="1">
      <c r="C2" s="1"/>
    </row>
    <row r="3" spans="2:3" ht="12" customHeight="1">
      <c r="C3" s="1"/>
    </row>
    <row r="4" spans="2:3" ht="12" customHeight="1">
      <c r="C4" s="1"/>
    </row>
    <row r="5" spans="2:3" ht="12" customHeight="1">
      <c r="C5" s="1"/>
    </row>
    <row r="6" spans="2:3" ht="12" customHeight="1">
      <c r="C6" s="1"/>
    </row>
    <row r="7" spans="2:3" ht="12" customHeight="1">
      <c r="C7" s="1"/>
    </row>
    <row r="8" spans="2:3" ht="12" customHeight="1">
      <c r="B8" s="23"/>
      <c r="C8" s="1"/>
    </row>
    <row r="9" spans="2:3" ht="12" customHeight="1">
      <c r="C9" s="1"/>
    </row>
    <row r="10" spans="2:3" ht="12" customHeight="1">
      <c r="C10" s="1"/>
    </row>
    <row r="11" spans="2:3" ht="12" customHeight="1">
      <c r="C11" s="1"/>
    </row>
    <row r="12" spans="2:3" ht="12" customHeight="1">
      <c r="C12" s="1"/>
    </row>
    <row r="13" spans="2:3" ht="12" customHeight="1">
      <c r="C13" s="1"/>
    </row>
    <row r="14" spans="2:3" ht="12" customHeight="1">
      <c r="C14" s="1"/>
    </row>
    <row r="15" spans="2:3" ht="12" customHeight="1">
      <c r="C15" s="1"/>
    </row>
    <row r="16" spans="2:3" ht="12" customHeight="1">
      <c r="C16" s="1"/>
    </row>
    <row r="17" spans="1:3" ht="12" customHeight="1">
      <c r="C17" s="1"/>
    </row>
    <row r="18" spans="1:3" ht="12" customHeight="1">
      <c r="C18" s="1"/>
    </row>
    <row r="19" spans="1:3" ht="31.9" customHeight="1">
      <c r="B19" s="62" t="s">
        <v>15</v>
      </c>
      <c r="C19" s="1"/>
    </row>
    <row r="20" spans="1:3" ht="12" customHeight="1">
      <c r="C20" s="1"/>
    </row>
    <row r="21" spans="1:3" ht="12" customHeight="1">
      <c r="A21" s="1"/>
      <c r="B21" s="1"/>
      <c r="C21" s="1"/>
    </row>
    <row r="22" spans="1:3" ht="12" customHeight="1"/>
    <row r="23" spans="1:3" ht="12" customHeight="1"/>
    <row r="24" spans="1:3" ht="12" customHeight="1"/>
    <row r="25" spans="1:3" ht="12" customHeight="1"/>
    <row r="26" spans="1:3" ht="12" customHeight="1"/>
    <row r="27" spans="1:3" ht="12" customHeight="1"/>
    <row r="28" spans="1:3" ht="12" customHeight="1"/>
    <row r="29" spans="1:3" ht="12" customHeight="1"/>
    <row r="30" spans="1:3" ht="12" customHeight="1"/>
    <row r="31" spans="1:3" ht="12" customHeight="1"/>
    <row r="32" spans="1:3"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6" right="0.6" top="1" bottom="1" header="0" footer="0"/>
  <pageSetup orientation="landscape"/>
  <headerFooter>
    <oddHeader>&amp;RDraft - Work in Progress</oddHeader>
    <oddFooter>&amp;L&amp;F &amp;D, &amp;T&amp;CPage &amp;P of &amp;R&amp;A</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A1FFF7"/>
    <pageSetUpPr fitToPage="1"/>
  </sheetPr>
  <dimension ref="A1:X1003"/>
  <sheetViews>
    <sheetView showGridLines="0" topLeftCell="A25" zoomScale="110" zoomScaleNormal="110" workbookViewId="0">
      <selection activeCell="D57" sqref="D57"/>
    </sheetView>
  </sheetViews>
  <sheetFormatPr defaultColWidth="14.42578125" defaultRowHeight="15" customHeight="1"/>
  <cols>
    <col min="1" max="1" width="2" customWidth="1"/>
    <col min="2" max="2" width="1.28515625" customWidth="1"/>
    <col min="3" max="3" width="24" customWidth="1"/>
    <col min="4" max="4" width="13.28515625" customWidth="1"/>
    <col min="5" max="5" width="0.7109375" customWidth="1"/>
    <col min="6" max="14" width="8.7109375" bestFit="1" customWidth="1"/>
    <col min="15" max="16" width="9.42578125" bestFit="1" customWidth="1"/>
    <col min="17" max="17" width="9.7109375" bestFit="1" customWidth="1"/>
    <col min="18" max="18" width="9" customWidth="1"/>
    <col min="19" max="19" width="2.5703125" customWidth="1"/>
    <col min="20" max="24" width="9" customWidth="1"/>
  </cols>
  <sheetData>
    <row r="1" spans="1:24" s="294" customFormat="1" ht="3" customHeight="1">
      <c r="S1" s="300"/>
    </row>
    <row r="2" spans="1:24" ht="23.25">
      <c r="A2" s="281"/>
      <c r="B2" s="426" t="s">
        <v>16</v>
      </c>
      <c r="C2" s="426"/>
      <c r="D2" s="426"/>
      <c r="E2" s="426"/>
      <c r="F2" s="426"/>
      <c r="G2" s="426"/>
      <c r="H2" s="426"/>
      <c r="I2" s="426"/>
      <c r="J2" s="426"/>
      <c r="K2" s="426"/>
      <c r="L2" s="426"/>
      <c r="M2" s="426"/>
      <c r="N2" s="426"/>
      <c r="O2" s="426"/>
      <c r="P2" s="426"/>
      <c r="Q2" s="426"/>
      <c r="R2" s="426"/>
      <c r="S2" s="299"/>
      <c r="T2" s="7"/>
      <c r="U2" s="7"/>
      <c r="V2" s="7"/>
      <c r="W2" s="7"/>
      <c r="X2" s="7"/>
    </row>
    <row r="3" spans="1:24" ht="11.25" customHeight="1">
      <c r="A3" s="7"/>
      <c r="B3" s="6"/>
      <c r="C3" s="123"/>
      <c r="D3" s="123"/>
      <c r="E3" s="7"/>
      <c r="F3" s="7"/>
      <c r="G3" s="7"/>
      <c r="H3" s="7"/>
      <c r="I3" s="7"/>
      <c r="J3" s="7"/>
      <c r="K3" s="7"/>
      <c r="L3" s="7"/>
      <c r="M3" s="7"/>
      <c r="N3" s="7"/>
      <c r="O3" s="7"/>
      <c r="P3" s="7"/>
      <c r="Q3" s="7"/>
      <c r="R3" s="7"/>
      <c r="S3" s="299"/>
      <c r="T3" s="7"/>
      <c r="U3" s="7"/>
      <c r="V3" s="7"/>
      <c r="W3" s="7"/>
      <c r="X3" s="7"/>
    </row>
    <row r="4" spans="1:24" ht="11.25" customHeight="1">
      <c r="A4" s="7"/>
      <c r="B4" s="6"/>
      <c r="C4" s="123"/>
      <c r="D4" s="123"/>
      <c r="E4" s="7"/>
      <c r="F4" s="7"/>
      <c r="G4" s="7"/>
      <c r="H4" s="7"/>
      <c r="I4" s="7"/>
      <c r="J4" s="7"/>
      <c r="K4" s="7"/>
      <c r="L4" s="7"/>
      <c r="M4" s="7"/>
      <c r="N4" s="7"/>
      <c r="O4" s="7"/>
      <c r="P4" s="7"/>
      <c r="Q4" s="7"/>
      <c r="R4" s="7"/>
      <c r="S4" s="299"/>
      <c r="T4" s="7"/>
      <c r="U4" s="7"/>
      <c r="V4" s="7"/>
      <c r="W4" s="7"/>
      <c r="X4" s="7"/>
    </row>
    <row r="5" spans="1:24" ht="11.25" customHeight="1">
      <c r="A5" s="7"/>
      <c r="B5" s="6"/>
      <c r="C5" s="123"/>
      <c r="D5" s="123"/>
      <c r="E5" s="7"/>
      <c r="F5" s="7"/>
      <c r="G5" s="7"/>
      <c r="H5" s="7"/>
      <c r="I5" s="7"/>
      <c r="J5" s="7"/>
      <c r="K5" s="7"/>
      <c r="L5" s="7"/>
      <c r="M5" s="7"/>
      <c r="N5" s="7"/>
      <c r="O5" s="7"/>
      <c r="P5" s="7"/>
      <c r="Q5" s="7"/>
      <c r="R5" s="7"/>
      <c r="S5" s="299"/>
      <c r="T5" s="7"/>
      <c r="U5" s="7"/>
      <c r="V5" s="7"/>
      <c r="W5" s="7"/>
      <c r="X5" s="7"/>
    </row>
    <row r="6" spans="1:24" ht="11.25" customHeight="1">
      <c r="A6" s="7"/>
      <c r="B6" s="6"/>
      <c r="C6" s="123"/>
      <c r="D6" s="123"/>
      <c r="E6" s="7"/>
      <c r="F6" s="7"/>
      <c r="G6" s="7"/>
      <c r="H6" s="7"/>
      <c r="I6" s="7"/>
      <c r="J6" s="7"/>
      <c r="K6" s="7"/>
      <c r="L6" s="7"/>
      <c r="M6" s="7"/>
      <c r="N6" s="7"/>
      <c r="O6" s="7"/>
      <c r="P6" s="7"/>
      <c r="Q6" s="7"/>
      <c r="R6" s="7"/>
      <c r="S6" s="299"/>
      <c r="T6" s="7"/>
      <c r="U6" s="7"/>
      <c r="V6" s="7"/>
      <c r="W6" s="7"/>
      <c r="X6" s="7"/>
    </row>
    <row r="7" spans="1:24" ht="11.25" customHeight="1">
      <c r="A7" s="7"/>
      <c r="B7" s="6"/>
      <c r="C7" s="123"/>
      <c r="D7" s="123"/>
      <c r="E7" s="7"/>
      <c r="F7" s="7"/>
      <c r="G7" s="7"/>
      <c r="H7" s="7"/>
      <c r="I7" s="7"/>
      <c r="J7" s="7"/>
      <c r="K7" s="7"/>
      <c r="L7" s="7"/>
      <c r="M7" s="7"/>
      <c r="N7" s="7"/>
      <c r="O7" s="7"/>
      <c r="P7" s="7"/>
      <c r="Q7" s="7"/>
      <c r="R7" s="7"/>
      <c r="S7" s="299"/>
      <c r="T7" s="7"/>
      <c r="U7" s="7"/>
      <c r="V7" s="7"/>
      <c r="W7" s="7"/>
      <c r="X7" s="7"/>
    </row>
    <row r="8" spans="1:24" ht="11.25" customHeight="1">
      <c r="A8" s="7"/>
      <c r="B8" s="6"/>
      <c r="C8" s="123"/>
      <c r="D8" s="123"/>
      <c r="E8" s="7"/>
      <c r="F8" s="7"/>
      <c r="G8" s="7"/>
      <c r="H8" s="7"/>
      <c r="I8" s="7"/>
      <c r="J8" s="7"/>
      <c r="K8" s="7"/>
      <c r="L8" s="7"/>
      <c r="M8" s="7"/>
      <c r="N8" s="7"/>
      <c r="O8" s="7"/>
      <c r="P8" s="7"/>
      <c r="Q8" s="7"/>
      <c r="R8" s="7"/>
      <c r="S8" s="299"/>
      <c r="T8" s="7"/>
      <c r="U8" s="7"/>
      <c r="V8" s="7"/>
      <c r="W8" s="7"/>
      <c r="X8" s="7"/>
    </row>
    <row r="9" spans="1:24" ht="11.25" customHeight="1">
      <c r="A9" s="7"/>
      <c r="B9" s="6"/>
      <c r="C9" s="123"/>
      <c r="D9" s="123"/>
      <c r="E9" s="7"/>
      <c r="F9" s="7"/>
      <c r="G9" s="7"/>
      <c r="H9" s="7"/>
      <c r="I9" s="7"/>
      <c r="J9" s="7"/>
      <c r="K9" s="7"/>
      <c r="L9" s="7"/>
      <c r="M9" s="7"/>
      <c r="N9" s="7"/>
      <c r="O9" s="7"/>
      <c r="P9" s="7"/>
      <c r="Q9" s="7"/>
      <c r="R9" s="7"/>
      <c r="S9" s="299"/>
      <c r="T9" s="7"/>
      <c r="U9" s="7"/>
      <c r="V9" s="7"/>
      <c r="W9" s="7"/>
      <c r="X9" s="7"/>
    </row>
    <row r="10" spans="1:24" ht="11.25" customHeight="1">
      <c r="A10" s="7"/>
      <c r="B10" s="6"/>
      <c r="C10" s="123"/>
      <c r="D10" s="123"/>
      <c r="E10" s="7"/>
      <c r="F10" s="7"/>
      <c r="G10" s="7"/>
      <c r="H10" s="7"/>
      <c r="I10" s="7"/>
      <c r="J10" s="7"/>
      <c r="K10" s="7"/>
      <c r="L10" s="7"/>
      <c r="M10" s="7"/>
      <c r="N10" s="7"/>
      <c r="O10" s="7"/>
      <c r="P10" s="7"/>
      <c r="Q10" s="7"/>
      <c r="R10" s="7"/>
      <c r="S10" s="299"/>
      <c r="T10" s="7"/>
      <c r="U10" s="7"/>
      <c r="V10" s="7"/>
      <c r="W10" s="7"/>
      <c r="X10" s="7"/>
    </row>
    <row r="11" spans="1:24" ht="11.25" customHeight="1">
      <c r="A11" s="7"/>
      <c r="B11" s="6"/>
      <c r="C11" s="123"/>
      <c r="D11" s="123"/>
      <c r="E11" s="7"/>
      <c r="F11" s="7"/>
      <c r="G11" s="7"/>
      <c r="H11" s="7"/>
      <c r="I11" s="7"/>
      <c r="J11" s="7"/>
      <c r="K11" s="7"/>
      <c r="L11" s="7"/>
      <c r="M11" s="7"/>
      <c r="N11" s="7"/>
      <c r="O11" s="7"/>
      <c r="P11" s="7"/>
      <c r="Q11" s="7"/>
      <c r="R11" s="7"/>
      <c r="S11" s="299"/>
      <c r="T11" s="7"/>
      <c r="U11" s="7"/>
      <c r="V11" s="7"/>
      <c r="W11" s="7"/>
      <c r="X11" s="7"/>
    </row>
    <row r="12" spans="1:24" ht="11.25" customHeight="1">
      <c r="A12" s="7"/>
      <c r="B12" s="6"/>
      <c r="C12" s="123"/>
      <c r="D12" s="123"/>
      <c r="E12" s="7"/>
      <c r="F12" s="7"/>
      <c r="G12" s="7"/>
      <c r="H12" s="7"/>
      <c r="I12" s="7"/>
      <c r="J12" s="7"/>
      <c r="K12" s="7"/>
      <c r="L12" s="7"/>
      <c r="M12" s="7"/>
      <c r="N12" s="7"/>
      <c r="O12" s="7"/>
      <c r="P12" s="7"/>
      <c r="Q12" s="7"/>
      <c r="R12" s="7"/>
      <c r="S12" s="299"/>
      <c r="T12" s="7"/>
      <c r="U12" s="7"/>
      <c r="V12" s="7"/>
      <c r="W12" s="7"/>
      <c r="X12" s="7"/>
    </row>
    <row r="13" spans="1:24" ht="11.25" customHeight="1" thickBot="1">
      <c r="A13" s="7"/>
      <c r="B13" s="6"/>
      <c r="C13" s="123"/>
      <c r="D13" s="123"/>
      <c r="E13" s="7"/>
      <c r="F13" s="7"/>
      <c r="G13" s="7"/>
      <c r="H13" s="7"/>
      <c r="I13" s="7"/>
      <c r="J13" s="7"/>
      <c r="K13" s="7"/>
      <c r="L13" s="7"/>
      <c r="M13" s="7"/>
      <c r="N13" s="7"/>
      <c r="O13" s="7"/>
      <c r="P13" s="7"/>
      <c r="Q13" s="7"/>
      <c r="R13" s="7"/>
      <c r="S13" s="299"/>
      <c r="T13" s="7"/>
      <c r="U13" s="7"/>
      <c r="V13" s="7"/>
      <c r="W13" s="7"/>
      <c r="X13" s="7"/>
    </row>
    <row r="14" spans="1:24" ht="16.5" thickBot="1">
      <c r="A14" s="7"/>
      <c r="B14" s="6"/>
      <c r="C14" s="32" t="s">
        <v>177</v>
      </c>
      <c r="D14" s="32"/>
      <c r="E14" s="7"/>
      <c r="F14" s="7"/>
      <c r="G14" s="7"/>
      <c r="H14" s="7"/>
      <c r="I14" s="7"/>
      <c r="J14" s="7"/>
      <c r="K14" s="7"/>
      <c r="L14" s="7"/>
      <c r="M14" s="7"/>
      <c r="N14" s="7"/>
      <c r="O14" s="7"/>
      <c r="P14" s="7"/>
      <c r="Q14" s="7"/>
      <c r="R14" s="7"/>
      <c r="S14" s="299"/>
      <c r="T14" s="7"/>
      <c r="U14" s="7"/>
      <c r="V14" s="7"/>
      <c r="W14" s="7"/>
      <c r="X14" s="7"/>
    </row>
    <row r="15" spans="1:24" ht="16.899999999999999" customHeight="1" thickBot="1">
      <c r="S15" s="299"/>
    </row>
    <row r="16" spans="1:24" ht="11.45" customHeight="1">
      <c r="A16" s="7"/>
      <c r="B16" s="6"/>
      <c r="C16" s="124" t="s">
        <v>178</v>
      </c>
      <c r="D16" s="125"/>
      <c r="E16" s="7"/>
      <c r="F16" s="7"/>
      <c r="G16" s="7"/>
      <c r="H16" s="7"/>
      <c r="I16" s="7"/>
      <c r="J16" s="7"/>
      <c r="K16" s="7"/>
      <c r="L16" s="7"/>
      <c r="M16" s="7"/>
      <c r="N16" s="7"/>
      <c r="O16" s="7"/>
      <c r="P16" s="7"/>
      <c r="Q16" s="7"/>
      <c r="R16" s="7"/>
      <c r="S16" s="299"/>
      <c r="T16" s="7"/>
      <c r="U16" s="7"/>
      <c r="V16" s="7"/>
      <c r="W16" s="7"/>
      <c r="X16" s="7"/>
    </row>
    <row r="17" spans="1:24" ht="11.45" customHeight="1">
      <c r="A17" s="7"/>
      <c r="B17" s="6"/>
      <c r="C17" s="126" t="s">
        <v>179</v>
      </c>
      <c r="D17" s="127">
        <v>10000</v>
      </c>
      <c r="E17" s="7"/>
      <c r="F17" s="7"/>
      <c r="G17" s="7"/>
      <c r="H17" s="7"/>
      <c r="I17" s="7"/>
      <c r="J17" s="7"/>
      <c r="K17" s="7"/>
      <c r="L17" s="7"/>
      <c r="M17" s="7"/>
      <c r="N17" s="7"/>
      <c r="O17" s="7"/>
      <c r="P17" s="7"/>
      <c r="Q17" s="7"/>
      <c r="R17" s="7"/>
      <c r="S17" s="299"/>
      <c r="T17" s="7"/>
      <c r="U17" s="7"/>
      <c r="V17" s="7"/>
      <c r="W17" s="7"/>
      <c r="X17" s="7"/>
    </row>
    <row r="18" spans="1:24" ht="11.45" customHeight="1">
      <c r="A18" s="7"/>
      <c r="B18" s="6"/>
      <c r="C18" s="126" t="s">
        <v>180</v>
      </c>
      <c r="D18" s="128">
        <v>20000</v>
      </c>
      <c r="E18" s="7"/>
      <c r="F18" s="7"/>
      <c r="G18" s="7"/>
      <c r="H18" s="7"/>
      <c r="I18" s="7"/>
      <c r="J18" s="7"/>
      <c r="K18" s="7"/>
      <c r="L18" s="7"/>
      <c r="M18" s="7"/>
      <c r="N18" s="7"/>
      <c r="O18" s="7"/>
      <c r="P18" s="7"/>
      <c r="Q18" s="7"/>
      <c r="R18" s="7"/>
      <c r="S18" s="299"/>
      <c r="T18" s="7"/>
      <c r="U18" s="7"/>
      <c r="V18" s="7"/>
      <c r="W18" s="7"/>
      <c r="X18" s="7"/>
    </row>
    <row r="19" spans="1:24" ht="11.45" customHeight="1">
      <c r="A19" s="7"/>
      <c r="B19" s="6"/>
      <c r="C19" s="126" t="s">
        <v>181</v>
      </c>
      <c r="D19" s="128">
        <v>20000</v>
      </c>
      <c r="E19" s="7"/>
      <c r="F19" s="7"/>
      <c r="G19" s="7"/>
      <c r="H19" s="7"/>
      <c r="I19" s="7"/>
      <c r="J19" s="7"/>
      <c r="K19" s="7"/>
      <c r="L19" s="7"/>
      <c r="M19" s="7"/>
      <c r="N19" s="7"/>
      <c r="O19" s="7"/>
      <c r="P19" s="7"/>
      <c r="Q19" s="7"/>
      <c r="R19" s="7"/>
      <c r="S19" s="299"/>
      <c r="T19" s="7"/>
      <c r="U19" s="7"/>
      <c r="V19" s="7"/>
      <c r="W19" s="7"/>
      <c r="X19" s="7"/>
    </row>
    <row r="20" spans="1:24" ht="11.45" customHeight="1">
      <c r="A20" s="7"/>
      <c r="B20" s="6"/>
      <c r="C20" s="126" t="s">
        <v>182</v>
      </c>
      <c r="D20" s="128">
        <v>650000</v>
      </c>
      <c r="E20" s="7"/>
      <c r="F20" s="7"/>
      <c r="G20" s="7"/>
      <c r="H20" s="7"/>
      <c r="I20" s="7"/>
      <c r="J20" s="7"/>
      <c r="K20" s="7"/>
      <c r="L20" s="7"/>
      <c r="M20" s="7"/>
      <c r="N20" s="7"/>
      <c r="O20" s="7"/>
      <c r="P20" s="7"/>
      <c r="Q20" s="7"/>
      <c r="R20" s="7"/>
      <c r="S20" s="299"/>
      <c r="T20" s="7"/>
      <c r="U20" s="7"/>
      <c r="V20" s="7"/>
      <c r="W20" s="7"/>
      <c r="X20" s="7"/>
    </row>
    <row r="21" spans="1:24" ht="11.45" customHeight="1">
      <c r="A21" s="7"/>
      <c r="B21" s="6"/>
      <c r="C21" s="126" t="s">
        <v>183</v>
      </c>
      <c r="D21" s="128">
        <v>5000</v>
      </c>
      <c r="E21" s="7"/>
      <c r="F21" s="7"/>
      <c r="G21" s="7"/>
      <c r="H21" s="7"/>
      <c r="I21" s="7"/>
      <c r="J21" s="7"/>
      <c r="K21" s="7"/>
      <c r="L21" s="7"/>
      <c r="M21" s="7"/>
      <c r="N21" s="7"/>
      <c r="O21" s="7"/>
      <c r="P21" s="7"/>
      <c r="Q21" s="7"/>
      <c r="R21" s="7"/>
      <c r="S21" s="299"/>
      <c r="T21" s="7"/>
      <c r="U21" s="7"/>
      <c r="V21" s="7"/>
      <c r="W21" s="7"/>
      <c r="X21" s="7"/>
    </row>
    <row r="22" spans="1:24" ht="11.45" customHeight="1">
      <c r="A22" s="7"/>
      <c r="B22" s="6"/>
      <c r="C22" s="129" t="s">
        <v>184</v>
      </c>
      <c r="D22" s="130"/>
      <c r="E22" s="7"/>
      <c r="F22" s="7"/>
      <c r="G22" s="7"/>
      <c r="H22" s="7"/>
      <c r="I22" s="7"/>
      <c r="J22" s="7"/>
      <c r="K22" s="7"/>
      <c r="L22" s="7"/>
      <c r="M22" s="7"/>
      <c r="N22" s="7"/>
      <c r="O22" s="7"/>
      <c r="P22" s="7"/>
      <c r="Q22" s="7"/>
      <c r="R22" s="7"/>
      <c r="S22" s="299"/>
      <c r="T22" s="7"/>
      <c r="U22" s="7"/>
      <c r="V22" s="7"/>
      <c r="W22" s="7"/>
      <c r="X22" s="7"/>
    </row>
    <row r="23" spans="1:24" ht="11.45" customHeight="1">
      <c r="A23" s="7"/>
      <c r="B23" s="6"/>
      <c r="C23" s="126" t="s">
        <v>185</v>
      </c>
      <c r="D23" s="128">
        <v>10000</v>
      </c>
      <c r="E23" s="7"/>
      <c r="F23" s="7"/>
      <c r="G23" s="7"/>
      <c r="H23" s="7"/>
      <c r="I23" s="7"/>
      <c r="J23" s="7"/>
      <c r="K23" s="7"/>
      <c r="L23" s="7"/>
      <c r="M23" s="7"/>
      <c r="N23" s="7"/>
      <c r="O23" s="7"/>
      <c r="P23" s="7"/>
      <c r="Q23" s="7"/>
      <c r="R23" s="7"/>
      <c r="S23" s="299"/>
      <c r="T23" s="7"/>
      <c r="U23" s="7"/>
      <c r="V23" s="7"/>
      <c r="W23" s="7"/>
      <c r="X23" s="7"/>
    </row>
    <row r="24" spans="1:24" ht="11.45" customHeight="1">
      <c r="A24" s="7"/>
      <c r="B24" s="6"/>
      <c r="C24" s="126" t="s">
        <v>186</v>
      </c>
      <c r="D24" s="128">
        <v>624000</v>
      </c>
      <c r="E24" s="7"/>
      <c r="F24" s="7"/>
      <c r="G24" s="7"/>
      <c r="H24" s="7"/>
      <c r="I24" s="7"/>
      <c r="J24" s="7"/>
      <c r="K24" s="7"/>
      <c r="L24" s="7"/>
      <c r="M24" s="7"/>
      <c r="N24" s="7"/>
      <c r="O24" s="7"/>
      <c r="P24" s="7"/>
      <c r="Q24" s="7"/>
      <c r="R24" s="7"/>
      <c r="S24" s="299"/>
      <c r="T24" s="7"/>
      <c r="U24" s="7"/>
      <c r="V24" s="7"/>
      <c r="W24" s="7"/>
      <c r="X24" s="7"/>
    </row>
    <row r="25" spans="1:24" ht="11.45" customHeight="1">
      <c r="A25" s="7"/>
      <c r="B25" s="6"/>
      <c r="C25" s="126" t="s">
        <v>187</v>
      </c>
      <c r="D25" s="128">
        <v>100000</v>
      </c>
      <c r="E25" s="7"/>
      <c r="F25" s="7"/>
      <c r="G25" s="7"/>
      <c r="H25" s="7"/>
      <c r="I25" s="7"/>
      <c r="J25" s="7"/>
      <c r="K25" s="7"/>
      <c r="L25" s="7"/>
      <c r="M25" s="7"/>
      <c r="N25" s="7"/>
      <c r="O25" s="7"/>
      <c r="P25" s="7"/>
      <c r="Q25" s="7"/>
      <c r="R25" s="7"/>
      <c r="S25" s="299"/>
      <c r="T25" s="7"/>
      <c r="U25" s="7"/>
      <c r="V25" s="7"/>
      <c r="W25" s="7"/>
      <c r="X25" s="7"/>
    </row>
    <row r="26" spans="1:24" ht="11.45" customHeight="1">
      <c r="A26" s="7"/>
      <c r="B26" s="6"/>
      <c r="C26" s="126" t="s">
        <v>188</v>
      </c>
      <c r="D26" s="128">
        <v>20000</v>
      </c>
      <c r="E26" s="7"/>
      <c r="F26" s="7"/>
      <c r="G26" s="7"/>
      <c r="H26" s="7"/>
      <c r="I26" s="7"/>
      <c r="J26" s="7"/>
      <c r="K26" s="7"/>
      <c r="L26" s="7"/>
      <c r="M26" s="7"/>
      <c r="N26" s="7"/>
      <c r="O26" s="7"/>
      <c r="P26" s="7"/>
      <c r="Q26" s="7"/>
      <c r="R26" s="7"/>
      <c r="S26" s="299"/>
      <c r="T26" s="7"/>
      <c r="U26" s="7"/>
      <c r="V26" s="7"/>
      <c r="W26" s="7"/>
      <c r="X26" s="7"/>
    </row>
    <row r="27" spans="1:24" ht="11.45" customHeight="1" thickBot="1">
      <c r="A27" s="7"/>
      <c r="B27" s="6"/>
      <c r="C27" s="131" t="s">
        <v>189</v>
      </c>
      <c r="D27" s="132">
        <v>0</v>
      </c>
      <c r="E27" s="7"/>
      <c r="F27" s="7"/>
      <c r="G27" s="7"/>
      <c r="H27" s="7"/>
      <c r="I27" s="7"/>
      <c r="J27" s="7"/>
      <c r="K27" s="7"/>
      <c r="L27" s="7"/>
      <c r="M27" s="7"/>
      <c r="N27" s="7"/>
      <c r="O27" s="7"/>
      <c r="P27" s="7"/>
      <c r="Q27" s="7"/>
      <c r="R27" s="7"/>
      <c r="S27" s="299"/>
      <c r="T27" s="7"/>
      <c r="U27" s="7"/>
      <c r="V27" s="7"/>
      <c r="W27" s="7"/>
      <c r="X27" s="7"/>
    </row>
    <row r="28" spans="1:24" ht="11.25" customHeight="1" thickBot="1">
      <c r="A28" s="7"/>
      <c r="B28" s="6"/>
      <c r="C28" s="123"/>
      <c r="D28" s="123"/>
      <c r="E28" s="7"/>
      <c r="F28" s="7"/>
      <c r="G28" s="7"/>
      <c r="H28" s="7"/>
      <c r="I28" s="7"/>
      <c r="J28" s="7"/>
      <c r="K28" s="7"/>
      <c r="L28" s="7"/>
      <c r="M28" s="7"/>
      <c r="N28" s="7"/>
      <c r="O28" s="7"/>
      <c r="P28" s="7"/>
      <c r="Q28" s="7"/>
      <c r="R28" s="7"/>
      <c r="S28" s="299"/>
      <c r="T28" s="7"/>
      <c r="U28" s="7"/>
      <c r="V28" s="7"/>
      <c r="W28" s="7"/>
      <c r="X28" s="7"/>
    </row>
    <row r="29" spans="1:24" ht="13.5" thickBot="1">
      <c r="A29" s="7"/>
      <c r="B29" s="32" t="s">
        <v>327</v>
      </c>
      <c r="C29" s="32"/>
      <c r="D29" s="32"/>
      <c r="G29" s="7"/>
      <c r="H29" s="7"/>
      <c r="I29" s="7"/>
      <c r="J29" s="7"/>
      <c r="K29" s="7"/>
      <c r="L29" s="7"/>
      <c r="M29" s="7"/>
      <c r="N29" s="7"/>
      <c r="O29" s="7"/>
      <c r="P29" s="7"/>
      <c r="Q29" s="7"/>
      <c r="R29" s="7"/>
      <c r="S29" s="299"/>
      <c r="T29" s="7"/>
      <c r="U29" s="7"/>
      <c r="V29" s="7"/>
      <c r="W29" s="7"/>
      <c r="X29" s="7"/>
    </row>
    <row r="30" spans="1:24">
      <c r="A30" s="7"/>
      <c r="B30" s="7"/>
      <c r="C30" s="123"/>
      <c r="D30" s="123"/>
      <c r="E30" s="7"/>
      <c r="F30" s="279"/>
      <c r="G30" s="279"/>
      <c r="H30" s="279"/>
      <c r="I30" s="279"/>
      <c r="J30" s="279"/>
      <c r="K30" s="279"/>
      <c r="L30" s="279"/>
      <c r="M30" s="279"/>
      <c r="N30" s="279"/>
      <c r="O30" s="279"/>
      <c r="P30" s="279"/>
      <c r="Q30" s="279"/>
      <c r="R30" s="7"/>
      <c r="S30" s="299"/>
      <c r="T30" s="7"/>
      <c r="U30" s="7"/>
      <c r="V30" s="7"/>
      <c r="W30" s="7"/>
      <c r="X30" s="7"/>
    </row>
    <row r="31" spans="1:24" ht="12.75" thickBot="1">
      <c r="A31" s="7"/>
      <c r="B31" s="45" t="s">
        <v>93</v>
      </c>
      <c r="C31" s="45"/>
      <c r="D31" s="133" t="s">
        <v>94</v>
      </c>
      <c r="E31" s="11"/>
      <c r="F31" s="279"/>
      <c r="G31" s="279"/>
      <c r="H31" s="279"/>
      <c r="I31" s="279"/>
      <c r="J31" s="279"/>
      <c r="K31" s="279"/>
      <c r="L31" s="279"/>
      <c r="M31" s="279"/>
      <c r="N31" s="279"/>
      <c r="O31" s="279"/>
      <c r="P31" s="279"/>
      <c r="Q31" s="279"/>
      <c r="R31" s="7"/>
      <c r="S31" s="299"/>
      <c r="T31" s="7"/>
      <c r="U31" s="7"/>
      <c r="V31" s="7"/>
      <c r="W31" s="7"/>
      <c r="X31" s="7"/>
    </row>
    <row r="32" spans="1:24" ht="11.25" customHeight="1">
      <c r="A32" s="7"/>
      <c r="B32" s="44" t="s">
        <v>178</v>
      </c>
      <c r="C32" s="7"/>
      <c r="D32" s="7"/>
      <c r="E32" s="7"/>
      <c r="F32" s="279"/>
      <c r="G32" s="279"/>
      <c r="H32" s="279"/>
      <c r="I32" s="279"/>
      <c r="J32" s="279"/>
      <c r="K32" s="279"/>
      <c r="L32" s="279"/>
      <c r="M32" s="279"/>
      <c r="N32" s="279"/>
      <c r="O32" s="279"/>
      <c r="P32" s="279"/>
      <c r="Q32" s="279"/>
      <c r="R32" s="7"/>
      <c r="S32" s="299"/>
      <c r="T32" s="7"/>
      <c r="U32" s="7"/>
      <c r="V32" s="7"/>
      <c r="W32" s="7"/>
      <c r="X32" s="7"/>
    </row>
    <row r="33" spans="1:24" ht="12">
      <c r="A33" s="7"/>
      <c r="B33" s="7"/>
      <c r="C33" s="7" t="s">
        <v>179</v>
      </c>
      <c r="D33" s="40">
        <f>D17</f>
        <v>10000</v>
      </c>
      <c r="E33" s="7"/>
      <c r="F33" s="279"/>
      <c r="G33" s="279"/>
      <c r="H33" s="279"/>
      <c r="I33" s="279"/>
      <c r="J33" s="279"/>
      <c r="K33" s="279"/>
      <c r="L33" s="279"/>
      <c r="M33" s="279"/>
      <c r="N33" s="279"/>
      <c r="O33" s="279"/>
      <c r="P33" s="279"/>
      <c r="Q33" s="279"/>
      <c r="R33" s="7"/>
      <c r="S33" s="299"/>
      <c r="T33" s="7"/>
      <c r="U33" s="7"/>
      <c r="V33" s="7"/>
      <c r="W33" s="7"/>
      <c r="X33" s="7"/>
    </row>
    <row r="34" spans="1:24" ht="12">
      <c r="A34" s="7"/>
      <c r="B34" s="7"/>
      <c r="C34" s="7" t="s">
        <v>180</v>
      </c>
      <c r="D34" s="40">
        <f>D18</f>
        <v>20000</v>
      </c>
      <c r="E34" s="7"/>
      <c r="F34" s="279"/>
      <c r="G34" s="279"/>
      <c r="H34" s="279"/>
      <c r="I34" s="279"/>
      <c r="J34" s="279"/>
      <c r="K34" s="279"/>
      <c r="L34" s="279"/>
      <c r="M34" s="279"/>
      <c r="N34" s="279"/>
      <c r="O34" s="279"/>
      <c r="P34" s="279"/>
      <c r="Q34" s="279"/>
      <c r="R34" s="7"/>
      <c r="S34" s="299"/>
      <c r="T34" s="7"/>
      <c r="U34" s="7"/>
      <c r="V34" s="7"/>
      <c r="W34" s="7"/>
      <c r="X34" s="7"/>
    </row>
    <row r="35" spans="1:24" ht="12">
      <c r="A35" s="7"/>
      <c r="B35" s="7"/>
      <c r="C35" s="7" t="s">
        <v>181</v>
      </c>
      <c r="D35" s="40">
        <f>D19</f>
        <v>20000</v>
      </c>
      <c r="E35" s="7"/>
      <c r="F35" s="279"/>
      <c r="G35" s="279"/>
      <c r="H35" s="279"/>
      <c r="I35" s="279"/>
      <c r="J35" s="279"/>
      <c r="K35" s="279"/>
      <c r="L35" s="279"/>
      <c r="M35" s="279"/>
      <c r="N35" s="279"/>
      <c r="O35" s="279"/>
      <c r="P35" s="279"/>
      <c r="Q35" s="279"/>
      <c r="R35" s="7"/>
      <c r="S35" s="299"/>
      <c r="T35" s="7"/>
      <c r="U35" s="7"/>
      <c r="V35" s="7"/>
      <c r="W35" s="7"/>
      <c r="X35" s="7"/>
    </row>
    <row r="36" spans="1:24" ht="12">
      <c r="A36" s="7"/>
      <c r="B36" s="7"/>
      <c r="C36" s="7" t="s">
        <v>182</v>
      </c>
      <c r="D36" s="40">
        <f>D20</f>
        <v>650000</v>
      </c>
      <c r="E36" s="7"/>
      <c r="F36" s="279"/>
      <c r="G36" s="279"/>
      <c r="H36" s="279"/>
      <c r="I36" s="279"/>
      <c r="J36" s="279"/>
      <c r="K36" s="279"/>
      <c r="L36" s="279"/>
      <c r="M36" s="279"/>
      <c r="N36" s="279"/>
      <c r="O36" s="279"/>
      <c r="P36" s="279"/>
      <c r="Q36" s="279"/>
      <c r="R36" s="7"/>
      <c r="S36" s="299"/>
      <c r="T36" s="7"/>
      <c r="U36" s="7"/>
      <c r="V36" s="7"/>
      <c r="W36" s="7"/>
      <c r="X36" s="7"/>
    </row>
    <row r="37" spans="1:24" ht="12">
      <c r="A37" s="7"/>
      <c r="B37" s="7"/>
      <c r="C37" s="7" t="s">
        <v>183</v>
      </c>
      <c r="D37" s="40">
        <f>D21</f>
        <v>5000</v>
      </c>
      <c r="E37" s="7"/>
      <c r="F37" s="279"/>
      <c r="G37" s="279"/>
      <c r="H37" s="279"/>
      <c r="I37" s="279"/>
      <c r="J37" s="279"/>
      <c r="K37" s="279"/>
      <c r="L37" s="279"/>
      <c r="M37" s="279"/>
      <c r="N37" s="279"/>
      <c r="O37" s="279"/>
      <c r="P37" s="279"/>
      <c r="Q37" s="279"/>
      <c r="R37" s="7"/>
      <c r="S37" s="299"/>
      <c r="T37" s="7"/>
      <c r="U37" s="7"/>
      <c r="V37" s="7"/>
      <c r="W37" s="7"/>
      <c r="X37" s="7"/>
    </row>
    <row r="38" spans="1:24" ht="12">
      <c r="A38" s="7"/>
      <c r="B38" s="134" t="s">
        <v>190</v>
      </c>
      <c r="C38" s="134"/>
      <c r="D38" s="135">
        <f>SUBTOTAL(9,D33:D37)</f>
        <v>705000</v>
      </c>
      <c r="E38" s="7"/>
      <c r="F38" s="279"/>
      <c r="G38" s="279"/>
      <c r="H38" s="279"/>
      <c r="I38" s="279"/>
      <c r="J38" s="279"/>
      <c r="K38" s="279"/>
      <c r="L38" s="279"/>
      <c r="M38" s="279"/>
      <c r="N38" s="279"/>
      <c r="O38" s="279"/>
      <c r="P38" s="279"/>
      <c r="Q38" s="279"/>
      <c r="R38" s="7"/>
      <c r="S38" s="299"/>
      <c r="T38" s="7"/>
      <c r="U38" s="7"/>
      <c r="V38" s="7"/>
      <c r="W38" s="7"/>
      <c r="X38" s="7"/>
    </row>
    <row r="39" spans="1:24" ht="3" customHeight="1">
      <c r="A39" s="7"/>
      <c r="B39" s="7"/>
      <c r="C39" s="7"/>
      <c r="D39" s="7"/>
      <c r="E39" s="7"/>
      <c r="F39" s="279"/>
      <c r="G39" s="279"/>
      <c r="H39" s="279"/>
      <c r="I39" s="279"/>
      <c r="J39" s="279"/>
      <c r="K39" s="279"/>
      <c r="L39" s="279"/>
      <c r="M39" s="279"/>
      <c r="N39" s="279"/>
      <c r="O39" s="279"/>
      <c r="P39" s="279"/>
      <c r="Q39" s="279"/>
      <c r="R39" s="7"/>
      <c r="S39" s="299"/>
      <c r="T39" s="7"/>
      <c r="U39" s="7"/>
      <c r="V39" s="7"/>
      <c r="W39" s="7"/>
      <c r="X39" s="7"/>
    </row>
    <row r="40" spans="1:24" ht="11.25" customHeight="1">
      <c r="A40" s="7"/>
      <c r="B40" s="44" t="s">
        <v>184</v>
      </c>
      <c r="C40" s="7"/>
      <c r="D40" s="7"/>
      <c r="E40" s="7"/>
      <c r="F40" s="279"/>
      <c r="G40" s="279"/>
      <c r="H40" s="279"/>
      <c r="I40" s="279"/>
      <c r="J40" s="279"/>
      <c r="K40" s="279"/>
      <c r="L40" s="279"/>
      <c r="M40" s="279"/>
      <c r="N40" s="279"/>
      <c r="O40" s="279"/>
      <c r="P40" s="279"/>
      <c r="Q40" s="279"/>
      <c r="R40" s="7"/>
      <c r="S40" s="299"/>
      <c r="T40" s="7"/>
      <c r="U40" s="7"/>
      <c r="V40" s="7"/>
      <c r="W40" s="7"/>
      <c r="X40" s="7"/>
    </row>
    <row r="41" spans="1:24" ht="12">
      <c r="A41" s="7"/>
      <c r="B41" s="7"/>
      <c r="C41" s="7" t="s">
        <v>185</v>
      </c>
      <c r="D41" s="40">
        <f>D23</f>
        <v>10000</v>
      </c>
      <c r="E41" s="7"/>
      <c r="F41" s="279"/>
      <c r="G41" s="279"/>
      <c r="H41" s="279"/>
      <c r="I41" s="279"/>
      <c r="J41" s="279"/>
      <c r="K41" s="279"/>
      <c r="L41" s="279"/>
      <c r="M41" s="279"/>
      <c r="N41" s="279"/>
      <c r="O41" s="279"/>
      <c r="P41" s="279"/>
      <c r="Q41" s="279"/>
      <c r="R41" s="7"/>
      <c r="S41" s="299"/>
      <c r="T41" s="7"/>
      <c r="U41" s="7"/>
      <c r="V41" s="7"/>
      <c r="W41" s="7"/>
      <c r="X41" s="7"/>
    </row>
    <row r="42" spans="1:24" ht="12">
      <c r="A42" s="7"/>
      <c r="B42" s="7"/>
      <c r="C42" s="7" t="s">
        <v>186</v>
      </c>
      <c r="D42" s="40">
        <f>D24</f>
        <v>624000</v>
      </c>
      <c r="E42" s="7"/>
      <c r="F42" s="279"/>
      <c r="G42" s="279"/>
      <c r="H42" s="279"/>
      <c r="I42" s="279"/>
      <c r="J42" s="279"/>
      <c r="K42" s="279"/>
      <c r="L42" s="279"/>
      <c r="M42" s="279"/>
      <c r="N42" s="279"/>
      <c r="O42" s="279"/>
      <c r="P42" s="279"/>
      <c r="Q42" s="279"/>
      <c r="R42" s="7"/>
      <c r="S42" s="299"/>
      <c r="T42" s="7"/>
      <c r="U42" s="7"/>
      <c r="V42" s="7"/>
      <c r="W42" s="7"/>
      <c r="X42" s="7"/>
    </row>
    <row r="43" spans="1:24" ht="12">
      <c r="A43" s="7"/>
      <c r="B43" s="7"/>
      <c r="C43" s="7" t="s">
        <v>187</v>
      </c>
      <c r="D43" s="40">
        <f>D25</f>
        <v>100000</v>
      </c>
      <c r="E43" s="7"/>
      <c r="F43" s="279"/>
      <c r="G43" s="279"/>
      <c r="H43" s="279"/>
      <c r="I43" s="279"/>
      <c r="J43" s="279"/>
      <c r="K43" s="279"/>
      <c r="L43" s="279"/>
      <c r="M43" s="279"/>
      <c r="N43" s="279"/>
      <c r="O43" s="279"/>
      <c r="P43" s="279"/>
      <c r="Q43" s="279"/>
      <c r="R43" s="7"/>
      <c r="S43" s="299"/>
      <c r="T43" s="7"/>
      <c r="U43" s="7"/>
      <c r="V43" s="7"/>
      <c r="W43" s="7"/>
      <c r="X43" s="7"/>
    </row>
    <row r="44" spans="1:24" ht="12">
      <c r="A44" s="7"/>
      <c r="B44" s="7"/>
      <c r="C44" s="7" t="s">
        <v>188</v>
      </c>
      <c r="D44" s="40">
        <f>D26</f>
        <v>20000</v>
      </c>
      <c r="E44" s="7"/>
      <c r="F44" s="279"/>
      <c r="G44" s="279"/>
      <c r="H44" s="279"/>
      <c r="I44" s="279"/>
      <c r="J44" s="279"/>
      <c r="K44" s="279"/>
      <c r="L44" s="279"/>
      <c r="M44" s="279"/>
      <c r="N44" s="279"/>
      <c r="O44" s="279"/>
      <c r="P44" s="279"/>
      <c r="Q44" s="279"/>
      <c r="R44" s="7"/>
      <c r="S44" s="299"/>
      <c r="T44" s="7"/>
      <c r="U44" s="7"/>
      <c r="V44" s="7"/>
      <c r="W44" s="7"/>
      <c r="X44" s="7"/>
    </row>
    <row r="45" spans="1:24" ht="12">
      <c r="A45" s="7"/>
      <c r="B45" s="7"/>
      <c r="C45" s="7" t="s">
        <v>189</v>
      </c>
      <c r="D45" s="40">
        <f>D27</f>
        <v>0</v>
      </c>
      <c r="E45" s="7"/>
      <c r="F45" s="279"/>
      <c r="G45" s="279"/>
      <c r="H45" s="279"/>
      <c r="I45" s="279"/>
      <c r="J45" s="279"/>
      <c r="K45" s="279"/>
      <c r="L45" s="279"/>
      <c r="M45" s="279"/>
      <c r="N45" s="279"/>
      <c r="O45" s="279"/>
      <c r="P45" s="279"/>
      <c r="Q45" s="279"/>
      <c r="R45" s="7"/>
      <c r="S45" s="299"/>
      <c r="T45" s="7"/>
      <c r="U45" s="7"/>
      <c r="V45" s="7"/>
      <c r="W45" s="7"/>
      <c r="X45" s="7"/>
    </row>
    <row r="46" spans="1:24" ht="12">
      <c r="A46" s="7"/>
      <c r="B46" s="134" t="s">
        <v>191</v>
      </c>
      <c r="C46" s="134"/>
      <c r="D46" s="135">
        <f>SUBTOTAL(9,D41:D45)</f>
        <v>754000</v>
      </c>
      <c r="E46" s="7"/>
      <c r="F46" s="279"/>
      <c r="G46" s="279"/>
      <c r="H46" s="279"/>
      <c r="I46" s="279"/>
      <c r="J46" s="279"/>
      <c r="K46" s="279"/>
      <c r="L46" s="279"/>
      <c r="M46" s="279"/>
      <c r="N46" s="279"/>
      <c r="O46" s="279"/>
      <c r="P46" s="279"/>
      <c r="Q46" s="279"/>
      <c r="R46" s="7"/>
      <c r="S46" s="299"/>
      <c r="T46" s="7"/>
      <c r="U46" s="7"/>
      <c r="V46" s="7"/>
      <c r="W46" s="7"/>
      <c r="X46" s="7"/>
    </row>
    <row r="47" spans="1:24" ht="11.25" customHeight="1">
      <c r="A47" s="7"/>
      <c r="B47" s="136" t="s">
        <v>192</v>
      </c>
      <c r="C47" s="11"/>
      <c r="D47" s="137">
        <f>IFERROR(D46/D38,0)</f>
        <v>1.0695035460992908</v>
      </c>
      <c r="E47" s="11"/>
      <c r="F47" s="279"/>
      <c r="G47" s="279"/>
      <c r="H47" s="279"/>
      <c r="I47" s="279"/>
      <c r="J47" s="279"/>
      <c r="K47" s="279"/>
      <c r="L47" s="279"/>
      <c r="M47" s="279"/>
      <c r="N47" s="279"/>
      <c r="O47" s="279"/>
      <c r="P47" s="279"/>
      <c r="Q47" s="279"/>
      <c r="R47" s="7"/>
      <c r="S47" s="299"/>
      <c r="T47" s="7"/>
      <c r="U47" s="7"/>
      <c r="V47" s="7"/>
      <c r="W47" s="7"/>
      <c r="X47" s="7"/>
    </row>
    <row r="48" spans="1:24" ht="3" customHeight="1">
      <c r="A48" s="7"/>
      <c r="B48" s="7"/>
      <c r="C48" s="7"/>
      <c r="D48" s="7"/>
      <c r="E48" s="7"/>
      <c r="F48" s="279"/>
      <c r="G48" s="279"/>
      <c r="H48" s="279"/>
      <c r="I48" s="279"/>
      <c r="J48" s="279"/>
      <c r="K48" s="279"/>
      <c r="L48" s="279"/>
      <c r="M48" s="279"/>
      <c r="N48" s="279"/>
      <c r="O48" s="279"/>
      <c r="P48" s="279"/>
      <c r="Q48" s="279"/>
      <c r="R48" s="7"/>
      <c r="S48" s="299"/>
      <c r="T48" s="7"/>
      <c r="U48" s="7"/>
      <c r="V48" s="7"/>
      <c r="W48" s="7"/>
      <c r="X48" s="7"/>
    </row>
    <row r="49" spans="1:24" ht="12.75" thickBot="1">
      <c r="A49" s="7"/>
      <c r="B49" s="42" t="s">
        <v>73</v>
      </c>
      <c r="C49" s="42"/>
      <c r="D49" s="43">
        <f>D38-D46</f>
        <v>-49000</v>
      </c>
      <c r="E49" s="7"/>
      <c r="F49" s="279"/>
      <c r="G49" s="279"/>
      <c r="H49" s="279"/>
      <c r="I49" s="279"/>
      <c r="J49" s="279"/>
      <c r="K49" s="279"/>
      <c r="L49" s="279"/>
      <c r="M49" s="279"/>
      <c r="N49" s="279"/>
      <c r="O49" s="279"/>
      <c r="P49" s="279"/>
      <c r="Q49" s="279"/>
      <c r="R49" s="7"/>
      <c r="S49" s="299"/>
      <c r="T49" s="7"/>
      <c r="U49" s="7"/>
      <c r="V49" s="7"/>
      <c r="W49" s="7"/>
      <c r="X49" s="7"/>
    </row>
    <row r="50" spans="1:24" ht="11.25" customHeight="1">
      <c r="A50" s="7"/>
      <c r="B50" s="136" t="s">
        <v>192</v>
      </c>
      <c r="C50" s="11"/>
      <c r="D50" s="137">
        <f>IFERROR(D49/D38,0)</f>
        <v>-6.9503546099290783E-2</v>
      </c>
      <c r="E50" s="11"/>
      <c r="F50" s="279"/>
      <c r="G50" s="279"/>
      <c r="H50" s="279"/>
      <c r="I50" s="279"/>
      <c r="J50" s="279"/>
      <c r="K50" s="279"/>
      <c r="L50" s="279"/>
      <c r="M50" s="279"/>
      <c r="N50" s="279"/>
      <c r="O50" s="279"/>
      <c r="P50" s="279"/>
      <c r="Q50" s="279"/>
      <c r="R50" s="7"/>
      <c r="S50" s="299"/>
      <c r="T50" s="7"/>
      <c r="U50" s="7"/>
      <c r="V50" s="7"/>
      <c r="W50" s="7"/>
      <c r="X50" s="7"/>
    </row>
    <row r="51" spans="1:24" ht="11.25" customHeight="1">
      <c r="A51" s="7"/>
      <c r="B51" s="7"/>
      <c r="C51" s="7"/>
      <c r="D51" s="7"/>
      <c r="E51" s="7"/>
      <c r="F51" s="7"/>
      <c r="G51" s="7"/>
      <c r="H51" s="7"/>
      <c r="I51" s="7"/>
      <c r="J51" s="7"/>
      <c r="K51" s="7"/>
      <c r="L51" s="7"/>
      <c r="M51" s="7"/>
      <c r="N51" s="7"/>
      <c r="O51" s="7"/>
      <c r="P51" s="7"/>
      <c r="Q51" s="7"/>
      <c r="R51" s="7"/>
      <c r="S51" s="299"/>
      <c r="T51" s="7"/>
      <c r="U51" s="7"/>
      <c r="V51" s="7"/>
      <c r="W51" s="7"/>
      <c r="X51" s="7"/>
    </row>
    <row r="52" spans="1:24" ht="11.25" customHeight="1" thickBot="1">
      <c r="A52" s="7"/>
      <c r="B52" s="7"/>
      <c r="C52" s="7"/>
      <c r="D52" s="7"/>
      <c r="E52" s="7"/>
      <c r="F52" s="7"/>
      <c r="G52" s="7"/>
      <c r="H52" s="7"/>
      <c r="I52" s="7"/>
      <c r="J52" s="7"/>
      <c r="K52" s="7"/>
      <c r="L52" s="7"/>
      <c r="M52" s="7"/>
      <c r="N52" s="7"/>
      <c r="O52" s="7"/>
      <c r="P52" s="7"/>
      <c r="Q52" s="7"/>
      <c r="R52" s="7"/>
      <c r="S52" s="299"/>
      <c r="T52" s="7"/>
      <c r="U52" s="7"/>
      <c r="V52" s="7"/>
      <c r="W52" s="7"/>
      <c r="X52" s="7"/>
    </row>
    <row r="53" spans="1:24" ht="13.5" thickBot="1">
      <c r="A53" s="7"/>
      <c r="B53" s="32" t="s">
        <v>328</v>
      </c>
      <c r="C53" s="32"/>
      <c r="D53" s="32"/>
      <c r="E53" s="7"/>
      <c r="F53" s="7"/>
      <c r="G53" s="7"/>
      <c r="H53" s="7"/>
      <c r="I53" s="7"/>
      <c r="J53" s="7"/>
      <c r="K53" s="7"/>
      <c r="L53" s="7"/>
      <c r="M53" s="7"/>
      <c r="N53" s="7"/>
      <c r="O53" s="7"/>
      <c r="P53" s="7"/>
      <c r="Q53" s="7"/>
      <c r="R53" s="7"/>
      <c r="S53" s="299"/>
      <c r="T53" s="7"/>
      <c r="U53" s="7"/>
      <c r="V53" s="7"/>
      <c r="W53" s="7"/>
      <c r="X53" s="7"/>
    </row>
    <row r="54" spans="1:24" ht="11.25" customHeight="1">
      <c r="A54" s="7"/>
      <c r="E54" s="7"/>
      <c r="F54" s="7"/>
      <c r="G54" s="7"/>
      <c r="H54" s="7"/>
      <c r="I54" s="7"/>
      <c r="J54" s="7"/>
      <c r="K54" s="7"/>
      <c r="L54" s="7"/>
      <c r="M54" s="7"/>
      <c r="N54" s="7"/>
      <c r="O54" s="7"/>
      <c r="P54" s="7"/>
      <c r="Q54" s="7"/>
      <c r="R54" s="7"/>
      <c r="S54" s="299"/>
      <c r="T54" s="7"/>
      <c r="U54" s="7"/>
      <c r="V54" s="7"/>
      <c r="W54" s="7"/>
      <c r="X54" s="7"/>
    </row>
    <row r="55" spans="1:24" ht="12.75" thickBot="1">
      <c r="A55" s="7"/>
      <c r="B55" s="45" t="s">
        <v>93</v>
      </c>
      <c r="C55" s="45"/>
      <c r="D55" s="45" t="s">
        <v>94</v>
      </c>
      <c r="E55" s="7"/>
      <c r="F55" s="133" t="s">
        <v>147</v>
      </c>
      <c r="G55" s="133" t="s">
        <v>159</v>
      </c>
      <c r="H55" s="133" t="s">
        <v>160</v>
      </c>
      <c r="I55" s="133" t="s">
        <v>161</v>
      </c>
      <c r="J55" s="133" t="s">
        <v>162</v>
      </c>
      <c r="K55" s="133" t="s">
        <v>163</v>
      </c>
      <c r="L55" s="133" t="s">
        <v>164</v>
      </c>
      <c r="M55" s="133" t="s">
        <v>165</v>
      </c>
      <c r="N55" s="133" t="s">
        <v>166</v>
      </c>
      <c r="O55" s="133" t="s">
        <v>167</v>
      </c>
      <c r="P55" s="133" t="s">
        <v>168</v>
      </c>
      <c r="Q55" s="133" t="s">
        <v>169</v>
      </c>
      <c r="R55" s="7"/>
      <c r="S55" s="299"/>
      <c r="T55" s="7"/>
      <c r="U55" s="7"/>
      <c r="V55" s="7"/>
      <c r="W55" s="7"/>
      <c r="X55" s="7"/>
    </row>
    <row r="56" spans="1:24" ht="12">
      <c r="A56" s="7"/>
      <c r="B56" s="7" t="s">
        <v>73</v>
      </c>
      <c r="C56" s="12"/>
      <c r="D56" s="7">
        <f>D49</f>
        <v>-49000</v>
      </c>
      <c r="E56" s="7"/>
      <c r="F56" s="7">
        <f>D58</f>
        <v>-47860</v>
      </c>
      <c r="G56" s="7">
        <f t="shared" ref="G56:Q56" si="0">F58</f>
        <v>-46720</v>
      </c>
      <c r="H56" s="7">
        <f t="shared" si="0"/>
        <v>-45580</v>
      </c>
      <c r="I56" s="7">
        <f t="shared" si="0"/>
        <v>-44440</v>
      </c>
      <c r="J56" s="7">
        <f t="shared" si="0"/>
        <v>-43300</v>
      </c>
      <c r="K56" s="7">
        <f t="shared" si="0"/>
        <v>-42160</v>
      </c>
      <c r="L56" s="7">
        <f t="shared" si="0"/>
        <v>-41020</v>
      </c>
      <c r="M56" s="7">
        <f t="shared" si="0"/>
        <v>-39880</v>
      </c>
      <c r="N56" s="7">
        <f t="shared" si="0"/>
        <v>-38740</v>
      </c>
      <c r="O56" s="7">
        <f t="shared" si="0"/>
        <v>-37600</v>
      </c>
      <c r="P56" s="7">
        <f t="shared" si="0"/>
        <v>-36460</v>
      </c>
      <c r="Q56" s="7">
        <f t="shared" si="0"/>
        <v>-35320</v>
      </c>
      <c r="R56" s="7"/>
      <c r="S56" s="299"/>
      <c r="T56" s="7"/>
      <c r="U56" s="7"/>
      <c r="V56" s="7"/>
      <c r="W56" s="7"/>
      <c r="X56" s="7"/>
    </row>
    <row r="57" spans="1:24" ht="12">
      <c r="A57" s="7"/>
      <c r="B57" s="7" t="s">
        <v>150</v>
      </c>
      <c r="C57" s="7"/>
      <c r="D57" s="330">
        <f>'8. Budget Diagnostic'!F58</f>
        <v>1140</v>
      </c>
      <c r="E57" s="7"/>
      <c r="F57" s="7">
        <f>'8. Budget Diagnostic'!$F$58</f>
        <v>1140</v>
      </c>
      <c r="G57" s="7">
        <f>'8. Budget Diagnostic'!$F$58</f>
        <v>1140</v>
      </c>
      <c r="H57" s="7">
        <f>'8. Budget Diagnostic'!$F$58</f>
        <v>1140</v>
      </c>
      <c r="I57" s="7">
        <f>'8. Budget Diagnostic'!$F$58</f>
        <v>1140</v>
      </c>
      <c r="J57" s="7">
        <f>'8. Budget Diagnostic'!$F$58</f>
        <v>1140</v>
      </c>
      <c r="K57" s="7">
        <f>'8. Budget Diagnostic'!$F$58</f>
        <v>1140</v>
      </c>
      <c r="L57" s="7">
        <f>'8. Budget Diagnostic'!$F$58</f>
        <v>1140</v>
      </c>
      <c r="M57" s="7">
        <f>'8. Budget Diagnostic'!$F$58</f>
        <v>1140</v>
      </c>
      <c r="N57" s="7">
        <f>'8. Budget Diagnostic'!$F$58</f>
        <v>1140</v>
      </c>
      <c r="O57" s="7">
        <f>'8. Budget Diagnostic'!$F$58</f>
        <v>1140</v>
      </c>
      <c r="P57" s="7">
        <f>'8. Budget Diagnostic'!$F$58</f>
        <v>1140</v>
      </c>
      <c r="Q57" s="7">
        <f>'8. Budget Diagnostic'!$F$58</f>
        <v>1140</v>
      </c>
      <c r="R57" s="305"/>
      <c r="S57" s="311"/>
      <c r="T57" s="280"/>
      <c r="U57" s="280"/>
      <c r="V57" s="280"/>
      <c r="W57" s="7"/>
      <c r="X57" s="7"/>
    </row>
    <row r="58" spans="1:24" ht="12.75" thickBot="1">
      <c r="A58" s="7"/>
      <c r="B58" s="42" t="s">
        <v>193</v>
      </c>
      <c r="C58" s="42"/>
      <c r="D58" s="42">
        <f>SUM(D56:D57)</f>
        <v>-47860</v>
      </c>
      <c r="E58" s="7"/>
      <c r="F58" s="42">
        <f t="shared" ref="F58:Q58" si="1">SUM(F56:F57)</f>
        <v>-46720</v>
      </c>
      <c r="G58" s="42">
        <f t="shared" si="1"/>
        <v>-45580</v>
      </c>
      <c r="H58" s="42">
        <f t="shared" si="1"/>
        <v>-44440</v>
      </c>
      <c r="I58" s="42">
        <f t="shared" si="1"/>
        <v>-43300</v>
      </c>
      <c r="J58" s="42">
        <f t="shared" si="1"/>
        <v>-42160</v>
      </c>
      <c r="K58" s="42">
        <f t="shared" si="1"/>
        <v>-41020</v>
      </c>
      <c r="L58" s="42">
        <f t="shared" si="1"/>
        <v>-39880</v>
      </c>
      <c r="M58" s="42">
        <f t="shared" si="1"/>
        <v>-38740</v>
      </c>
      <c r="N58" s="42">
        <f t="shared" si="1"/>
        <v>-37600</v>
      </c>
      <c r="O58" s="42">
        <f t="shared" si="1"/>
        <v>-36460</v>
      </c>
      <c r="P58" s="42">
        <f t="shared" si="1"/>
        <v>-35320</v>
      </c>
      <c r="Q58" s="42">
        <f t="shared" si="1"/>
        <v>-34180</v>
      </c>
      <c r="R58" s="7"/>
      <c r="S58" s="299"/>
      <c r="T58" s="7"/>
      <c r="U58" s="7"/>
      <c r="V58" s="7"/>
      <c r="W58" s="7"/>
      <c r="X58" s="7"/>
    </row>
    <row r="59" spans="1:24" ht="11.25" customHeight="1">
      <c r="A59" s="7"/>
      <c r="B59" s="7"/>
      <c r="C59" s="7"/>
      <c r="D59" s="7"/>
      <c r="E59" s="7"/>
      <c r="F59" s="7"/>
      <c r="G59" s="7"/>
      <c r="H59" s="7"/>
      <c r="I59" s="7"/>
      <c r="J59" s="7"/>
      <c r="K59" s="7"/>
      <c r="L59" s="7"/>
      <c r="M59" s="7"/>
      <c r="N59" s="7"/>
      <c r="O59" s="7"/>
      <c r="P59" s="7"/>
      <c r="Q59" s="7"/>
      <c r="R59" s="7"/>
      <c r="S59" s="299"/>
      <c r="T59" s="7"/>
      <c r="U59" s="7"/>
      <c r="V59" s="7"/>
      <c r="W59" s="7"/>
      <c r="X59" s="7"/>
    </row>
    <row r="60" spans="1:24" s="294" customFormat="1" ht="11.25" customHeight="1">
      <c r="A60" s="7"/>
      <c r="B60" s="7"/>
      <c r="C60" s="7"/>
      <c r="D60" s="7"/>
      <c r="E60" s="7"/>
      <c r="F60" s="7"/>
      <c r="G60" s="7"/>
      <c r="H60" s="7"/>
      <c r="I60" s="7"/>
      <c r="J60" s="7"/>
      <c r="K60" s="7"/>
      <c r="L60" s="7"/>
      <c r="M60" s="7"/>
      <c r="N60" s="7"/>
      <c r="O60" s="7"/>
      <c r="P60" s="7"/>
      <c r="Q60" s="7"/>
      <c r="R60" s="7"/>
      <c r="S60" s="299"/>
      <c r="T60" s="7"/>
      <c r="U60" s="7"/>
      <c r="V60" s="7"/>
      <c r="W60" s="7"/>
      <c r="X60" s="7"/>
    </row>
    <row r="61" spans="1:24" s="294" customFormat="1" ht="11.25" customHeight="1">
      <c r="A61" s="7"/>
      <c r="B61" s="7"/>
      <c r="C61" s="7"/>
      <c r="D61" s="7"/>
      <c r="E61" s="7"/>
      <c r="F61" s="7"/>
      <c r="G61" s="7"/>
      <c r="H61" s="7"/>
      <c r="I61" s="7"/>
      <c r="J61" s="7"/>
      <c r="K61" s="7"/>
      <c r="L61" s="7"/>
      <c r="M61" s="7"/>
      <c r="N61" s="7"/>
      <c r="O61" s="7"/>
      <c r="P61" s="7"/>
      <c r="Q61" s="7"/>
      <c r="R61" s="7"/>
      <c r="S61" s="299"/>
      <c r="T61" s="7"/>
      <c r="U61" s="7"/>
      <c r="V61" s="7"/>
      <c r="W61" s="7"/>
      <c r="X61" s="7"/>
    </row>
    <row r="62" spans="1:24" s="294" customFormat="1" ht="11.25" customHeight="1">
      <c r="A62" s="7"/>
      <c r="B62" s="7"/>
      <c r="C62" s="7"/>
      <c r="D62" s="7"/>
      <c r="E62" s="7"/>
      <c r="F62" s="7"/>
      <c r="G62" s="7"/>
      <c r="H62" s="7"/>
      <c r="I62" s="7"/>
      <c r="J62" s="7"/>
      <c r="K62" s="7"/>
      <c r="L62" s="7"/>
      <c r="M62" s="7"/>
      <c r="N62" s="7"/>
      <c r="O62" s="7"/>
      <c r="P62" s="7"/>
      <c r="Q62" s="7"/>
      <c r="R62" s="7"/>
      <c r="S62" s="299"/>
      <c r="T62" s="7"/>
      <c r="U62" s="7"/>
      <c r="V62" s="7"/>
      <c r="W62" s="7"/>
      <c r="X62" s="7"/>
    </row>
    <row r="63" spans="1:24" s="294" customFormat="1" ht="11.25" customHeight="1">
      <c r="A63" s="7"/>
      <c r="B63" s="7"/>
      <c r="C63" s="7"/>
      <c r="D63" s="7"/>
      <c r="E63" s="7"/>
      <c r="F63" s="7"/>
      <c r="G63" s="7"/>
      <c r="H63" s="7"/>
      <c r="I63" s="7"/>
      <c r="J63" s="7"/>
      <c r="K63" s="7"/>
      <c r="L63" s="7"/>
      <c r="M63" s="7"/>
      <c r="N63" s="7"/>
      <c r="O63" s="7"/>
      <c r="P63" s="7"/>
      <c r="Q63" s="7"/>
      <c r="R63" s="7"/>
      <c r="S63" s="299"/>
      <c r="T63" s="7"/>
      <c r="U63" s="7"/>
      <c r="V63" s="7"/>
      <c r="W63" s="7"/>
      <c r="X63" s="7"/>
    </row>
    <row r="64" spans="1:24" s="294" customFormat="1" ht="11.25" customHeight="1">
      <c r="A64" s="7"/>
      <c r="B64" s="7"/>
      <c r="C64" s="7"/>
      <c r="D64" s="7"/>
      <c r="E64" s="7"/>
      <c r="F64" s="7"/>
      <c r="G64" s="7"/>
      <c r="H64" s="7"/>
      <c r="I64" s="7"/>
      <c r="J64" s="7"/>
      <c r="K64" s="7"/>
      <c r="L64" s="7"/>
      <c r="M64" s="7"/>
      <c r="N64" s="7"/>
      <c r="O64" s="7"/>
      <c r="P64" s="7"/>
      <c r="Q64" s="7"/>
      <c r="R64" s="7"/>
      <c r="S64" s="299"/>
      <c r="T64" s="7"/>
      <c r="U64" s="7"/>
      <c r="V64" s="7"/>
      <c r="W64" s="7"/>
      <c r="X64" s="7"/>
    </row>
    <row r="65" spans="1:24" s="294" customFormat="1" ht="11.25" customHeight="1">
      <c r="A65" s="7"/>
      <c r="B65" s="7"/>
      <c r="C65" s="7"/>
      <c r="D65" s="7"/>
      <c r="E65" s="7"/>
      <c r="F65" s="7"/>
      <c r="G65" s="7"/>
      <c r="H65" s="7"/>
      <c r="I65" s="7"/>
      <c r="J65" s="7"/>
      <c r="K65" s="7"/>
      <c r="L65" s="7"/>
      <c r="M65" s="7"/>
      <c r="N65" s="7"/>
      <c r="O65" s="7"/>
      <c r="P65" s="7"/>
      <c r="Q65" s="7"/>
      <c r="R65" s="7"/>
      <c r="S65" s="299"/>
      <c r="T65" s="7"/>
      <c r="U65" s="7"/>
      <c r="V65" s="7"/>
      <c r="W65" s="7"/>
      <c r="X65" s="7"/>
    </row>
    <row r="66" spans="1:24" s="294" customFormat="1" ht="11.25" customHeight="1">
      <c r="A66" s="7"/>
      <c r="B66" s="7"/>
      <c r="C66" s="7"/>
      <c r="D66" s="7"/>
      <c r="E66" s="7"/>
      <c r="F66" s="7"/>
      <c r="G66" s="7"/>
      <c r="H66" s="7"/>
      <c r="I66" s="7"/>
      <c r="J66" s="7"/>
      <c r="K66" s="7"/>
      <c r="L66" s="7"/>
      <c r="M66" s="7"/>
      <c r="N66" s="7"/>
      <c r="O66" s="7"/>
      <c r="P66" s="7"/>
      <c r="Q66" s="7"/>
      <c r="R66" s="7"/>
      <c r="S66" s="299"/>
      <c r="T66" s="7"/>
      <c r="U66" s="7"/>
      <c r="V66" s="7"/>
      <c r="W66" s="7"/>
      <c r="X66" s="7"/>
    </row>
    <row r="67" spans="1:24" s="294" customFormat="1" ht="11.25" customHeight="1">
      <c r="A67" s="7"/>
      <c r="B67" s="7"/>
      <c r="C67" s="7"/>
      <c r="D67" s="7"/>
      <c r="E67" s="7"/>
      <c r="F67" s="7"/>
      <c r="G67" s="7"/>
      <c r="H67" s="7"/>
      <c r="I67" s="7"/>
      <c r="J67" s="7"/>
      <c r="K67" s="7"/>
      <c r="L67" s="7"/>
      <c r="M67" s="7"/>
      <c r="N67" s="7"/>
      <c r="O67" s="7"/>
      <c r="P67" s="7"/>
      <c r="Q67" s="7"/>
      <c r="R67" s="7"/>
      <c r="S67" s="299"/>
      <c r="T67" s="7"/>
      <c r="U67" s="7"/>
      <c r="V67" s="7"/>
      <c r="W67" s="7"/>
      <c r="X67" s="7"/>
    </row>
    <row r="68" spans="1:24" s="294" customFormat="1" ht="11.25" customHeight="1">
      <c r="A68" s="7"/>
      <c r="B68" s="7"/>
      <c r="C68" s="7"/>
      <c r="D68" s="7"/>
      <c r="E68" s="7"/>
      <c r="F68" s="7"/>
      <c r="G68" s="7"/>
      <c r="H68" s="7"/>
      <c r="I68" s="7"/>
      <c r="J68" s="7"/>
      <c r="K68" s="7"/>
      <c r="L68" s="7"/>
      <c r="M68" s="7"/>
      <c r="N68" s="7"/>
      <c r="O68" s="7"/>
      <c r="P68" s="7"/>
      <c r="Q68" s="7"/>
      <c r="R68" s="7"/>
      <c r="S68" s="299"/>
      <c r="T68" s="7"/>
      <c r="U68" s="7"/>
      <c r="V68" s="7"/>
      <c r="W68" s="7"/>
      <c r="X68" s="7"/>
    </row>
    <row r="69" spans="1:24" s="294" customFormat="1" ht="11.25" customHeight="1">
      <c r="A69" s="7"/>
      <c r="B69" s="7"/>
      <c r="C69" s="7"/>
      <c r="D69" s="7"/>
      <c r="E69" s="7"/>
      <c r="F69" s="7"/>
      <c r="G69" s="7"/>
      <c r="H69" s="7"/>
      <c r="I69" s="7"/>
      <c r="J69" s="7"/>
      <c r="K69" s="7"/>
      <c r="L69" s="7"/>
      <c r="M69" s="7"/>
      <c r="N69" s="7"/>
      <c r="O69" s="7"/>
      <c r="P69" s="7"/>
      <c r="Q69" s="7"/>
      <c r="R69" s="7"/>
      <c r="S69" s="299"/>
      <c r="T69" s="7"/>
      <c r="U69" s="7"/>
      <c r="V69" s="7"/>
      <c r="W69" s="7"/>
      <c r="X69" s="7"/>
    </row>
    <row r="70" spans="1:24" s="294" customFormat="1" ht="11.25" customHeight="1">
      <c r="A70" s="7"/>
      <c r="B70" s="7"/>
      <c r="C70" s="7"/>
      <c r="D70" s="7"/>
      <c r="E70" s="7"/>
      <c r="F70" s="7"/>
      <c r="G70" s="7"/>
      <c r="H70" s="7"/>
      <c r="I70" s="7"/>
      <c r="J70" s="7"/>
      <c r="K70" s="7"/>
      <c r="L70" s="7"/>
      <c r="M70" s="7"/>
      <c r="N70" s="7"/>
      <c r="O70" s="7"/>
      <c r="P70" s="7"/>
      <c r="Q70" s="7"/>
      <c r="R70" s="7"/>
      <c r="S70" s="299"/>
      <c r="T70" s="7"/>
      <c r="U70" s="7"/>
      <c r="V70" s="7"/>
      <c r="W70" s="7"/>
      <c r="X70" s="7"/>
    </row>
    <row r="71" spans="1:24" s="294" customFormat="1" ht="11.25" customHeight="1">
      <c r="A71" s="7"/>
      <c r="B71" s="7"/>
      <c r="C71" s="7"/>
      <c r="D71" s="7"/>
      <c r="E71" s="7"/>
      <c r="F71" s="7"/>
      <c r="G71" s="7"/>
      <c r="H71" s="7"/>
      <c r="I71" s="7"/>
      <c r="J71" s="7"/>
      <c r="K71" s="7"/>
      <c r="L71" s="7"/>
      <c r="M71" s="7"/>
      <c r="N71" s="7"/>
      <c r="O71" s="7"/>
      <c r="P71" s="7"/>
      <c r="Q71" s="7"/>
      <c r="R71" s="7"/>
      <c r="S71" s="299"/>
      <c r="T71" s="7"/>
      <c r="U71" s="7"/>
      <c r="V71" s="7"/>
      <c r="W71" s="7"/>
      <c r="X71" s="7"/>
    </row>
    <row r="72" spans="1:24" s="294" customFormat="1" ht="11.25" customHeight="1">
      <c r="A72" s="7"/>
      <c r="B72" s="7"/>
      <c r="C72" s="7"/>
      <c r="D72" s="7"/>
      <c r="E72" s="7"/>
      <c r="F72" s="7"/>
      <c r="G72" s="7"/>
      <c r="H72" s="7"/>
      <c r="I72" s="7"/>
      <c r="J72" s="7"/>
      <c r="K72" s="7"/>
      <c r="L72" s="7"/>
      <c r="M72" s="7"/>
      <c r="N72" s="7"/>
      <c r="O72" s="7"/>
      <c r="P72" s="7"/>
      <c r="Q72" s="7"/>
      <c r="R72" s="7"/>
      <c r="S72" s="299"/>
      <c r="T72" s="7"/>
      <c r="U72" s="7"/>
      <c r="V72" s="7"/>
      <c r="W72" s="7"/>
      <c r="X72" s="7"/>
    </row>
    <row r="73" spans="1:24" s="294" customFormat="1" ht="11.25" customHeight="1">
      <c r="A73" s="7"/>
      <c r="B73" s="7"/>
      <c r="C73" s="7"/>
      <c r="D73" s="7"/>
      <c r="E73" s="7"/>
      <c r="F73" s="7"/>
      <c r="G73" s="7"/>
      <c r="H73" s="7"/>
      <c r="I73" s="7"/>
      <c r="J73" s="7"/>
      <c r="K73" s="7"/>
      <c r="L73" s="7"/>
      <c r="M73" s="7"/>
      <c r="N73" s="7"/>
      <c r="O73" s="7"/>
      <c r="P73" s="7"/>
      <c r="Q73" s="7"/>
      <c r="R73" s="7"/>
      <c r="S73" s="299"/>
      <c r="T73" s="7"/>
      <c r="U73" s="7"/>
      <c r="V73" s="7"/>
      <c r="W73" s="7"/>
      <c r="X73" s="7"/>
    </row>
    <row r="74" spans="1:24" s="294" customFormat="1" ht="11.25" customHeight="1">
      <c r="A74" s="7"/>
      <c r="B74" s="7"/>
      <c r="C74" s="7"/>
      <c r="D74" s="7"/>
      <c r="E74" s="7"/>
      <c r="F74" s="7"/>
      <c r="G74" s="7"/>
      <c r="H74" s="7"/>
      <c r="I74" s="7"/>
      <c r="J74" s="7"/>
      <c r="K74" s="7"/>
      <c r="L74" s="7"/>
      <c r="M74" s="7"/>
      <c r="N74" s="7"/>
      <c r="O74" s="7"/>
      <c r="P74" s="7"/>
      <c r="Q74" s="7"/>
      <c r="R74" s="7"/>
      <c r="S74" s="299"/>
      <c r="T74" s="7"/>
      <c r="U74" s="7"/>
      <c r="V74" s="7"/>
      <c r="W74" s="7"/>
      <c r="X74" s="7"/>
    </row>
    <row r="75" spans="1:24" s="294" customFormat="1" ht="11.25" customHeight="1">
      <c r="A75" s="7"/>
      <c r="B75" s="7"/>
      <c r="C75" s="7"/>
      <c r="D75" s="7"/>
      <c r="E75" s="7"/>
      <c r="F75" s="7"/>
      <c r="G75" s="7"/>
      <c r="H75" s="7"/>
      <c r="I75" s="7"/>
      <c r="J75" s="7"/>
      <c r="K75" s="7"/>
      <c r="L75" s="7"/>
      <c r="M75" s="7"/>
      <c r="N75" s="7"/>
      <c r="O75" s="7"/>
      <c r="P75" s="7"/>
      <c r="Q75" s="7"/>
      <c r="R75" s="7"/>
      <c r="S75" s="299"/>
      <c r="T75" s="7"/>
      <c r="U75" s="7"/>
      <c r="V75" s="7"/>
      <c r="W75" s="7"/>
      <c r="X75" s="7"/>
    </row>
    <row r="76" spans="1:24" s="294" customFormat="1" ht="11.25" customHeight="1">
      <c r="A76" s="7"/>
      <c r="B76" s="7"/>
      <c r="C76" s="7"/>
      <c r="D76" s="7"/>
      <c r="E76" s="7"/>
      <c r="F76" s="7"/>
      <c r="G76" s="7"/>
      <c r="H76" s="7"/>
      <c r="I76" s="7"/>
      <c r="J76" s="7"/>
      <c r="K76" s="7"/>
      <c r="L76" s="7"/>
      <c r="M76" s="7"/>
      <c r="N76" s="7"/>
      <c r="O76" s="7"/>
      <c r="P76" s="7"/>
      <c r="Q76" s="7"/>
      <c r="R76" s="7"/>
      <c r="S76" s="299"/>
      <c r="T76" s="7"/>
      <c r="U76" s="7"/>
      <c r="V76" s="7"/>
      <c r="W76" s="7"/>
      <c r="X76" s="7"/>
    </row>
    <row r="77" spans="1:24" s="294" customFormat="1" ht="11.25" customHeight="1">
      <c r="A77" s="7"/>
      <c r="B77" s="7"/>
      <c r="C77" s="7"/>
      <c r="D77" s="7"/>
      <c r="E77" s="7"/>
      <c r="F77" s="7"/>
      <c r="G77" s="7"/>
      <c r="H77" s="7"/>
      <c r="I77" s="7"/>
      <c r="J77" s="7"/>
      <c r="K77" s="7"/>
      <c r="L77" s="7"/>
      <c r="M77" s="7"/>
      <c r="N77" s="7"/>
      <c r="O77" s="7"/>
      <c r="P77" s="7"/>
      <c r="Q77" s="7"/>
      <c r="R77" s="7"/>
      <c r="S77" s="299"/>
      <c r="T77" s="7"/>
      <c r="U77" s="7"/>
      <c r="V77" s="7"/>
      <c r="W77" s="7"/>
      <c r="X77" s="7"/>
    </row>
    <row r="78" spans="1:24" s="294" customFormat="1" ht="11.25" customHeight="1">
      <c r="A78" s="7"/>
      <c r="B78" s="7"/>
      <c r="C78" s="7"/>
      <c r="D78" s="7"/>
      <c r="E78" s="7"/>
      <c r="F78" s="7"/>
      <c r="G78" s="7"/>
      <c r="H78" s="7"/>
      <c r="I78" s="7"/>
      <c r="J78" s="7"/>
      <c r="K78" s="7"/>
      <c r="L78" s="7"/>
      <c r="M78" s="7"/>
      <c r="N78" s="7"/>
      <c r="O78" s="7"/>
      <c r="P78" s="7"/>
      <c r="Q78" s="7"/>
      <c r="R78" s="7"/>
      <c r="S78" s="299"/>
      <c r="T78" s="7"/>
      <c r="U78" s="7"/>
      <c r="V78" s="7"/>
      <c r="W78" s="7"/>
      <c r="X78" s="7"/>
    </row>
    <row r="79" spans="1:24" ht="11.25" customHeight="1">
      <c r="A79" s="299"/>
      <c r="B79" s="299"/>
      <c r="C79" s="299"/>
      <c r="D79" s="299"/>
      <c r="E79" s="299"/>
      <c r="F79" s="299"/>
      <c r="G79" s="299"/>
      <c r="H79" s="299"/>
      <c r="I79" s="299"/>
      <c r="J79" s="299"/>
      <c r="K79" s="299"/>
      <c r="L79" s="299"/>
      <c r="M79" s="299"/>
      <c r="N79" s="299"/>
      <c r="O79" s="299"/>
      <c r="P79" s="299"/>
      <c r="Q79" s="299"/>
      <c r="R79" s="299"/>
      <c r="S79" s="299"/>
      <c r="T79" s="7"/>
      <c r="U79" s="7"/>
      <c r="V79" s="7"/>
      <c r="W79" s="7"/>
      <c r="X79" s="7"/>
    </row>
    <row r="80" spans="1:24" ht="11.25" customHeight="1">
      <c r="A80" s="7"/>
      <c r="B80" s="7"/>
      <c r="C80" s="7"/>
      <c r="D80" s="7"/>
      <c r="E80" s="7"/>
      <c r="F80" s="7"/>
      <c r="G80" s="7"/>
      <c r="H80" s="7"/>
      <c r="I80" s="7"/>
      <c r="J80" s="7"/>
      <c r="K80" s="7"/>
      <c r="L80" s="7"/>
      <c r="M80" s="7"/>
      <c r="N80" s="7"/>
      <c r="O80" s="7"/>
      <c r="P80" s="7"/>
      <c r="Q80" s="7"/>
      <c r="R80" s="7"/>
      <c r="S80" s="7"/>
      <c r="T80" s="7"/>
      <c r="U80" s="7"/>
      <c r="V80" s="7"/>
      <c r="W80" s="7"/>
      <c r="X80" s="7"/>
    </row>
    <row r="81" spans="1:24" ht="11.25" customHeight="1">
      <c r="A81" s="7"/>
      <c r="B81" s="7"/>
      <c r="C81" s="7"/>
      <c r="D81" s="7"/>
      <c r="E81" s="7"/>
      <c r="F81" s="7"/>
      <c r="G81" s="7"/>
      <c r="H81" s="7"/>
      <c r="I81" s="7"/>
      <c r="J81" s="7"/>
      <c r="K81" s="7"/>
      <c r="L81" s="7"/>
      <c r="M81" s="7"/>
      <c r="N81" s="7"/>
      <c r="O81" s="7"/>
      <c r="P81" s="7"/>
      <c r="Q81" s="7"/>
      <c r="R81" s="7"/>
      <c r="S81" s="7"/>
      <c r="T81" s="7"/>
      <c r="U81" s="7"/>
      <c r="V81" s="7"/>
      <c r="W81" s="7"/>
      <c r="X81" s="7"/>
    </row>
    <row r="82" spans="1:24" ht="11.25" customHeight="1">
      <c r="A82" s="7"/>
      <c r="B82" s="7"/>
      <c r="C82" s="7"/>
      <c r="D82" s="7"/>
      <c r="E82" s="7"/>
      <c r="F82" s="7"/>
      <c r="G82" s="7"/>
      <c r="H82" s="7"/>
      <c r="I82" s="7"/>
      <c r="J82" s="7"/>
      <c r="K82" s="7"/>
      <c r="L82" s="7"/>
      <c r="M82" s="7"/>
      <c r="N82" s="7"/>
      <c r="O82" s="7"/>
      <c r="P82" s="7"/>
      <c r="Q82" s="7"/>
      <c r="R82" s="7"/>
      <c r="S82" s="7"/>
      <c r="T82" s="7"/>
      <c r="U82" s="7"/>
      <c r="V82" s="7"/>
      <c r="W82" s="7"/>
      <c r="X82" s="7"/>
    </row>
    <row r="83" spans="1:24" ht="11.25" customHeight="1">
      <c r="A83" s="7"/>
      <c r="B83" s="7"/>
      <c r="C83" s="7"/>
      <c r="D83" s="7"/>
      <c r="E83" s="7"/>
      <c r="F83" s="7"/>
      <c r="G83" s="7"/>
      <c r="H83" s="7"/>
      <c r="I83" s="7"/>
      <c r="J83" s="7"/>
      <c r="K83" s="7"/>
      <c r="L83" s="7"/>
      <c r="M83" s="7"/>
      <c r="N83" s="7"/>
      <c r="O83" s="7"/>
      <c r="P83" s="7"/>
      <c r="Q83" s="7"/>
      <c r="R83" s="7"/>
      <c r="S83" s="7"/>
      <c r="T83" s="7"/>
      <c r="U83" s="7"/>
      <c r="V83" s="7"/>
      <c r="W83" s="7"/>
      <c r="X83" s="7"/>
    </row>
    <row r="84" spans="1:24" ht="11.25" customHeight="1">
      <c r="A84" s="7"/>
      <c r="B84" s="7"/>
      <c r="C84" s="7"/>
      <c r="D84" s="7"/>
      <c r="E84" s="7"/>
      <c r="F84" s="7"/>
      <c r="G84" s="7"/>
      <c r="H84" s="7"/>
      <c r="I84" s="7"/>
      <c r="J84" s="7"/>
      <c r="K84" s="7"/>
      <c r="L84" s="7"/>
      <c r="M84" s="7"/>
      <c r="N84" s="7"/>
      <c r="O84" s="7"/>
      <c r="P84" s="7"/>
      <c r="Q84" s="7"/>
      <c r="R84" s="7"/>
      <c r="S84" s="7"/>
      <c r="T84" s="7"/>
      <c r="U84" s="7"/>
      <c r="V84" s="7"/>
      <c r="W84" s="7"/>
      <c r="X84" s="7"/>
    </row>
    <row r="85" spans="1:24" ht="11.25" customHeight="1">
      <c r="A85" s="7"/>
      <c r="B85" s="7"/>
      <c r="C85" s="7"/>
      <c r="D85" s="7"/>
      <c r="E85" s="7"/>
      <c r="F85" s="7"/>
      <c r="G85" s="7"/>
      <c r="H85" s="7"/>
      <c r="I85" s="7"/>
      <c r="J85" s="7"/>
      <c r="K85" s="7"/>
      <c r="L85" s="7"/>
      <c r="M85" s="7"/>
      <c r="N85" s="7"/>
      <c r="O85" s="7"/>
      <c r="P85" s="7"/>
      <c r="Q85" s="7"/>
      <c r="R85" s="7"/>
      <c r="S85" s="7"/>
      <c r="T85" s="7"/>
      <c r="U85" s="7"/>
      <c r="V85" s="7"/>
      <c r="W85" s="7"/>
      <c r="X85" s="7"/>
    </row>
    <row r="86" spans="1:24" ht="11.25" customHeight="1">
      <c r="A86" s="7"/>
      <c r="B86" s="7"/>
      <c r="C86" s="7"/>
      <c r="D86" s="7"/>
      <c r="E86" s="7"/>
      <c r="F86" s="7"/>
      <c r="G86" s="7"/>
      <c r="H86" s="7"/>
      <c r="I86" s="7"/>
      <c r="J86" s="7"/>
      <c r="K86" s="7"/>
      <c r="L86" s="7"/>
      <c r="M86" s="7"/>
      <c r="N86" s="7"/>
      <c r="O86" s="7"/>
      <c r="P86" s="7"/>
      <c r="Q86" s="7"/>
      <c r="R86" s="7"/>
      <c r="S86" s="7"/>
      <c r="T86" s="7"/>
      <c r="U86" s="7"/>
      <c r="V86" s="7"/>
      <c r="W86" s="7"/>
      <c r="X86" s="7"/>
    </row>
    <row r="87" spans="1:24" ht="11.25" customHeight="1">
      <c r="A87" s="7"/>
      <c r="B87" s="7"/>
      <c r="C87" s="7"/>
      <c r="D87" s="7"/>
      <c r="E87" s="7"/>
      <c r="F87" s="7"/>
      <c r="G87" s="7"/>
      <c r="H87" s="7"/>
      <c r="I87" s="7"/>
      <c r="J87" s="7"/>
      <c r="K87" s="7"/>
      <c r="L87" s="7"/>
      <c r="M87" s="7"/>
      <c r="N87" s="7"/>
      <c r="O87" s="7"/>
      <c r="P87" s="7"/>
      <c r="Q87" s="7"/>
      <c r="R87" s="7"/>
      <c r="S87" s="7"/>
      <c r="T87" s="7"/>
      <c r="U87" s="7"/>
      <c r="V87" s="7"/>
      <c r="W87" s="7"/>
      <c r="X87" s="7"/>
    </row>
    <row r="88" spans="1:24" ht="11.25" customHeight="1">
      <c r="A88" s="7"/>
      <c r="B88" s="7"/>
      <c r="C88" s="7"/>
      <c r="D88" s="7"/>
      <c r="E88" s="7"/>
      <c r="F88" s="7"/>
      <c r="G88" s="7"/>
      <c r="H88" s="7"/>
      <c r="I88" s="7"/>
      <c r="J88" s="7"/>
      <c r="K88" s="7"/>
      <c r="L88" s="7"/>
      <c r="M88" s="7"/>
      <c r="N88" s="7"/>
      <c r="O88" s="7"/>
      <c r="P88" s="7"/>
      <c r="Q88" s="7"/>
      <c r="R88" s="7"/>
      <c r="S88" s="7"/>
      <c r="T88" s="7"/>
      <c r="U88" s="7"/>
      <c r="V88" s="7"/>
      <c r="W88" s="7"/>
      <c r="X88" s="7"/>
    </row>
    <row r="89" spans="1:24" ht="11.25" customHeight="1">
      <c r="A89" s="7"/>
      <c r="B89" s="7"/>
      <c r="C89" s="7"/>
      <c r="D89" s="7"/>
      <c r="E89" s="7"/>
      <c r="F89" s="7"/>
      <c r="G89" s="7"/>
      <c r="H89" s="7"/>
      <c r="I89" s="7"/>
      <c r="J89" s="7"/>
      <c r="K89" s="7"/>
      <c r="L89" s="7"/>
      <c r="M89" s="7"/>
      <c r="N89" s="7"/>
      <c r="O89" s="7"/>
      <c r="P89" s="7"/>
      <c r="Q89" s="7"/>
      <c r="R89" s="7"/>
      <c r="S89" s="7"/>
      <c r="T89" s="7"/>
      <c r="U89" s="7"/>
      <c r="V89" s="7"/>
      <c r="W89" s="7"/>
      <c r="X89" s="7"/>
    </row>
    <row r="90" spans="1:24" ht="11.25" customHeight="1">
      <c r="A90" s="7"/>
      <c r="B90" s="7"/>
      <c r="C90" s="7"/>
      <c r="D90" s="7"/>
      <c r="E90" s="7"/>
      <c r="F90" s="7"/>
      <c r="G90" s="7"/>
      <c r="H90" s="7"/>
      <c r="I90" s="7"/>
      <c r="J90" s="7"/>
      <c r="K90" s="7"/>
      <c r="L90" s="7"/>
      <c r="M90" s="7"/>
      <c r="N90" s="7"/>
      <c r="O90" s="7"/>
      <c r="P90" s="7"/>
      <c r="Q90" s="7"/>
      <c r="R90" s="7"/>
      <c r="S90" s="7"/>
      <c r="T90" s="7"/>
      <c r="U90" s="7"/>
      <c r="V90" s="7"/>
      <c r="W90" s="7"/>
      <c r="X90" s="7"/>
    </row>
    <row r="91" spans="1:24" ht="11.25" customHeight="1">
      <c r="A91" s="7"/>
      <c r="B91" s="7"/>
      <c r="C91" s="7"/>
      <c r="D91" s="7"/>
      <c r="E91" s="7"/>
      <c r="F91" s="7"/>
      <c r="G91" s="7"/>
      <c r="H91" s="7"/>
      <c r="I91" s="7"/>
      <c r="J91" s="7"/>
      <c r="K91" s="7"/>
      <c r="L91" s="7"/>
      <c r="M91" s="7"/>
      <c r="N91" s="7"/>
      <c r="O91" s="7"/>
      <c r="P91" s="7"/>
      <c r="Q91" s="7"/>
      <c r="R91" s="7"/>
      <c r="S91" s="7"/>
      <c r="T91" s="7"/>
      <c r="U91" s="7"/>
      <c r="V91" s="7"/>
      <c r="W91" s="7"/>
      <c r="X91" s="7"/>
    </row>
    <row r="92" spans="1:24" ht="11.25" customHeight="1">
      <c r="A92" s="7"/>
      <c r="B92" s="7"/>
      <c r="C92" s="7"/>
      <c r="D92" s="7"/>
      <c r="E92" s="7"/>
      <c r="F92" s="7"/>
      <c r="G92" s="7"/>
      <c r="H92" s="7"/>
      <c r="I92" s="7"/>
      <c r="J92" s="7"/>
      <c r="K92" s="7"/>
      <c r="L92" s="7"/>
      <c r="M92" s="7"/>
      <c r="N92" s="7"/>
      <c r="O92" s="7"/>
      <c r="P92" s="7"/>
      <c r="Q92" s="7"/>
      <c r="R92" s="7"/>
      <c r="S92" s="7"/>
      <c r="T92" s="7"/>
      <c r="U92" s="7"/>
      <c r="V92" s="7"/>
      <c r="W92" s="7"/>
      <c r="X92" s="7"/>
    </row>
    <row r="93" spans="1:24" ht="11.25" customHeight="1">
      <c r="A93" s="7"/>
      <c r="B93" s="7"/>
      <c r="C93" s="7"/>
      <c r="D93" s="7"/>
      <c r="E93" s="7"/>
      <c r="F93" s="7"/>
      <c r="G93" s="7"/>
      <c r="H93" s="7"/>
      <c r="I93" s="7"/>
      <c r="J93" s="7"/>
      <c r="K93" s="7"/>
      <c r="L93" s="7"/>
      <c r="M93" s="7"/>
      <c r="N93" s="7"/>
      <c r="O93" s="7"/>
      <c r="P93" s="7"/>
      <c r="Q93" s="7"/>
      <c r="R93" s="7"/>
      <c r="S93" s="7"/>
      <c r="T93" s="7"/>
      <c r="U93" s="7"/>
      <c r="V93" s="7"/>
      <c r="W93" s="7"/>
      <c r="X93" s="7"/>
    </row>
    <row r="94" spans="1:24" ht="11.25" customHeight="1">
      <c r="A94" s="7"/>
      <c r="B94" s="7"/>
      <c r="C94" s="7"/>
      <c r="D94" s="7"/>
      <c r="E94" s="7"/>
      <c r="F94" s="7"/>
      <c r="G94" s="7"/>
      <c r="H94" s="7"/>
      <c r="I94" s="7"/>
      <c r="J94" s="7"/>
      <c r="K94" s="7"/>
      <c r="L94" s="7"/>
      <c r="M94" s="7"/>
      <c r="N94" s="7"/>
      <c r="O94" s="7"/>
      <c r="P94" s="7"/>
      <c r="Q94" s="7"/>
      <c r="R94" s="7"/>
      <c r="S94" s="7"/>
      <c r="T94" s="7"/>
      <c r="U94" s="7"/>
      <c r="V94" s="7"/>
      <c r="W94" s="7"/>
      <c r="X94" s="7"/>
    </row>
    <row r="95" spans="1:24" ht="11.25" customHeight="1">
      <c r="A95" s="7"/>
      <c r="B95" s="7"/>
      <c r="C95" s="7"/>
      <c r="D95" s="7"/>
      <c r="E95" s="7"/>
      <c r="F95" s="7"/>
      <c r="G95" s="7"/>
      <c r="H95" s="7"/>
      <c r="I95" s="7"/>
      <c r="J95" s="7"/>
      <c r="K95" s="7"/>
      <c r="L95" s="7"/>
      <c r="M95" s="7"/>
      <c r="N95" s="7"/>
      <c r="O95" s="7"/>
      <c r="P95" s="7"/>
      <c r="Q95" s="7"/>
      <c r="R95" s="7"/>
      <c r="S95" s="7"/>
      <c r="T95" s="7"/>
      <c r="U95" s="7"/>
      <c r="V95" s="7"/>
      <c r="W95" s="7"/>
      <c r="X95" s="7"/>
    </row>
    <row r="96" spans="1:24" ht="11.25" customHeight="1">
      <c r="A96" s="7"/>
      <c r="B96" s="7"/>
      <c r="C96" s="7"/>
      <c r="D96" s="7"/>
      <c r="E96" s="7"/>
      <c r="F96" s="7"/>
      <c r="G96" s="7"/>
      <c r="H96" s="7"/>
      <c r="I96" s="7"/>
      <c r="J96" s="7"/>
      <c r="K96" s="7"/>
      <c r="L96" s="7"/>
      <c r="M96" s="7"/>
      <c r="N96" s="7"/>
      <c r="O96" s="7"/>
      <c r="P96" s="7"/>
      <c r="Q96" s="7"/>
      <c r="R96" s="7"/>
      <c r="S96" s="7"/>
      <c r="T96" s="7"/>
      <c r="U96" s="7"/>
      <c r="V96" s="7"/>
      <c r="W96" s="7"/>
      <c r="X96" s="7"/>
    </row>
    <row r="97" spans="1:24" ht="11.25" customHeight="1">
      <c r="A97" s="7"/>
      <c r="B97" s="7"/>
      <c r="C97" s="7"/>
      <c r="D97" s="7"/>
      <c r="E97" s="7"/>
      <c r="F97" s="7"/>
      <c r="G97" s="7"/>
      <c r="H97" s="7"/>
      <c r="I97" s="7"/>
      <c r="J97" s="7"/>
      <c r="K97" s="7"/>
      <c r="L97" s="7"/>
      <c r="M97" s="7"/>
      <c r="N97" s="7"/>
      <c r="O97" s="7"/>
      <c r="P97" s="7"/>
      <c r="Q97" s="7"/>
      <c r="R97" s="7"/>
      <c r="S97" s="7"/>
      <c r="T97" s="7"/>
      <c r="U97" s="7"/>
      <c r="V97" s="7"/>
      <c r="W97" s="7"/>
      <c r="X97" s="7"/>
    </row>
    <row r="98" spans="1:24" ht="11.25" customHeight="1">
      <c r="A98" s="7"/>
      <c r="B98" s="7"/>
      <c r="C98" s="7"/>
      <c r="D98" s="7"/>
      <c r="E98" s="7"/>
      <c r="F98" s="7"/>
      <c r="G98" s="7"/>
      <c r="H98" s="7"/>
      <c r="I98" s="7"/>
      <c r="J98" s="7"/>
      <c r="K98" s="7"/>
      <c r="L98" s="7"/>
      <c r="M98" s="7"/>
      <c r="N98" s="7"/>
      <c r="O98" s="7"/>
      <c r="P98" s="7"/>
      <c r="Q98" s="7"/>
      <c r="R98" s="7"/>
      <c r="S98" s="7"/>
      <c r="T98" s="7"/>
      <c r="U98" s="7"/>
      <c r="V98" s="7"/>
      <c r="W98" s="7"/>
      <c r="X98" s="7"/>
    </row>
    <row r="99" spans="1:24" ht="11.25" customHeight="1">
      <c r="A99" s="7"/>
      <c r="B99" s="7"/>
      <c r="C99" s="7"/>
      <c r="D99" s="7"/>
      <c r="E99" s="7"/>
      <c r="F99" s="7"/>
      <c r="G99" s="7"/>
      <c r="H99" s="7"/>
      <c r="I99" s="7"/>
      <c r="J99" s="7"/>
      <c r="K99" s="7"/>
      <c r="L99" s="7"/>
      <c r="M99" s="7"/>
      <c r="N99" s="7"/>
      <c r="O99" s="7"/>
      <c r="P99" s="7"/>
      <c r="Q99" s="7"/>
      <c r="R99" s="7"/>
      <c r="S99" s="7"/>
      <c r="T99" s="7"/>
      <c r="U99" s="7"/>
      <c r="V99" s="7"/>
      <c r="W99" s="7"/>
      <c r="X99" s="7"/>
    </row>
    <row r="100" spans="1:24" ht="11.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row>
    <row r="101" spans="1:24" ht="11.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row>
    <row r="102" spans="1:24" ht="11.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row>
    <row r="103" spans="1:24" ht="11.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row>
    <row r="104" spans="1:24" ht="11.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row>
    <row r="105" spans="1:24" ht="11.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row>
    <row r="106" spans="1:24" ht="11.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row>
    <row r="107" spans="1:24" ht="11.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row>
    <row r="108" spans="1:24" ht="11.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row>
    <row r="109" spans="1:24" ht="11.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row>
    <row r="110" spans="1:24" ht="11.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row>
    <row r="111" spans="1:24" ht="11.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row>
    <row r="112" spans="1:24" ht="11.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row>
    <row r="113" spans="1:24" ht="11.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row>
    <row r="114" spans="1:24" ht="11.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row>
    <row r="115" spans="1:24" ht="11.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row>
    <row r="116" spans="1:24" ht="11.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row>
    <row r="117" spans="1:24" ht="11.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row>
    <row r="118" spans="1:24" ht="11.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row>
    <row r="119" spans="1:24" ht="11.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row>
    <row r="120" spans="1:24" ht="11.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row>
    <row r="121" spans="1:24" ht="11.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row>
    <row r="122" spans="1:24" ht="11.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row>
    <row r="123" spans="1:24" ht="11.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row>
    <row r="124" spans="1:24" ht="11.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row>
    <row r="125" spans="1:24" ht="11.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row>
    <row r="126" spans="1:24" ht="11.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row>
    <row r="127" spans="1:24" ht="11.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row>
    <row r="128" spans="1:24" ht="11.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row>
    <row r="129" spans="1:24" ht="11.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row>
    <row r="130" spans="1:24" ht="11.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row>
    <row r="131" spans="1:24" ht="11.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row>
    <row r="132" spans="1:24" ht="11.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row>
    <row r="133" spans="1:24" ht="11.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row>
    <row r="134" spans="1:24" ht="11.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row>
    <row r="135" spans="1:24" ht="11.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row>
    <row r="136" spans="1:24" ht="11.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row>
    <row r="137" spans="1:24" ht="11.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row>
    <row r="138" spans="1:24" ht="11.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row>
    <row r="139" spans="1:24" ht="11.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row>
    <row r="140" spans="1:24" ht="11.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row>
    <row r="141" spans="1:24" ht="11.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row>
    <row r="142" spans="1:24" ht="11.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row>
    <row r="143" spans="1:24" ht="11.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row>
    <row r="144" spans="1:24" ht="11.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row>
    <row r="145" spans="1:24" ht="11.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row>
    <row r="146" spans="1:24" ht="11.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row>
    <row r="147" spans="1:24" ht="11.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row>
    <row r="148" spans="1:24" ht="11.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row>
    <row r="149" spans="1:24" ht="11.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row>
    <row r="150" spans="1:24" ht="11.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row>
    <row r="151" spans="1:24" ht="11.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row>
    <row r="152" spans="1:24" ht="11.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row>
    <row r="153" spans="1:24" ht="11.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row>
    <row r="154" spans="1:24" ht="11.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row>
    <row r="155" spans="1:24" ht="11.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row>
    <row r="156" spans="1:24" ht="11.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row>
    <row r="157" spans="1:24" ht="11.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row>
    <row r="158" spans="1:24" ht="11.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row>
    <row r="159" spans="1:24" ht="11.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row>
    <row r="160" spans="1:24" ht="11.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row>
    <row r="161" spans="1:24" ht="11.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row>
    <row r="162" spans="1:24" ht="11.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row>
    <row r="163" spans="1:24"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row>
    <row r="164" spans="1:24"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row>
    <row r="165" spans="1:24"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row>
    <row r="166" spans="1:24"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row>
    <row r="167" spans="1:24"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row>
    <row r="168" spans="1:24"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row>
    <row r="169" spans="1:24"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row>
    <row r="170" spans="1:24"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row>
    <row r="171" spans="1:24"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row>
    <row r="172" spans="1:24"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row>
    <row r="173" spans="1:24"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row>
    <row r="174" spans="1:24"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row>
    <row r="175" spans="1:24"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row>
    <row r="176" spans="1:24"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row>
    <row r="177" spans="1:24"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row>
    <row r="178" spans="1:24"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row>
    <row r="179" spans="1:24"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row>
    <row r="180" spans="1:24"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row>
    <row r="181" spans="1:24"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row>
    <row r="182" spans="1:24"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row>
    <row r="183" spans="1:24"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row>
    <row r="184" spans="1:24"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row>
    <row r="185" spans="1:24"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row>
    <row r="186" spans="1:24"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row>
    <row r="187" spans="1:24"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row>
    <row r="188" spans="1:24"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row>
    <row r="189" spans="1:24"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row>
    <row r="190" spans="1:24"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row>
    <row r="191" spans="1:24"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row>
    <row r="192" spans="1:24"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row>
    <row r="193" spans="1:24"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row>
    <row r="194" spans="1:24"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row>
    <row r="195" spans="1:24"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row>
    <row r="196" spans="1:24"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row>
    <row r="197" spans="1:24"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row>
    <row r="198" spans="1:24"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row>
    <row r="199" spans="1:24"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row>
    <row r="200" spans="1:24"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row>
    <row r="201" spans="1:24"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row>
    <row r="202" spans="1:24"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row>
    <row r="203" spans="1:24"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row>
    <row r="204" spans="1:24"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row>
    <row r="205" spans="1:24"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row>
    <row r="206" spans="1:24"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row>
    <row r="207" spans="1:24"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row>
    <row r="208" spans="1:24"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row>
    <row r="209" spans="1:24"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row>
    <row r="210" spans="1:24"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row>
    <row r="211" spans="1:24"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row>
    <row r="212" spans="1:24"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row>
    <row r="213" spans="1:24"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row>
    <row r="214" spans="1:24"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row>
    <row r="215" spans="1:24"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row>
    <row r="216" spans="1:24"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row>
    <row r="217" spans="1:24"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row>
    <row r="218" spans="1:24"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row>
    <row r="219" spans="1:24"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row>
    <row r="220" spans="1:24"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row>
    <row r="221" spans="1:24"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row>
    <row r="222" spans="1:24"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row>
    <row r="223" spans="1:24"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row>
    <row r="224" spans="1:24"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row>
    <row r="225" spans="1:24"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row>
    <row r="226" spans="1:24"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row>
    <row r="227" spans="1:24"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row>
    <row r="228" spans="1:24"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row>
    <row r="229" spans="1:24"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row>
    <row r="230" spans="1:24"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row>
    <row r="231" spans="1:24"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row>
    <row r="232" spans="1:24"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row>
    <row r="233" spans="1:24"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row>
    <row r="234" spans="1:24"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row>
    <row r="235" spans="1:24"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row>
    <row r="236" spans="1:24"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row>
    <row r="237" spans="1:24"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row>
    <row r="238" spans="1:24"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row>
    <row r="239" spans="1:24"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row>
    <row r="240" spans="1:24"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row>
    <row r="241" spans="1:24"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row>
    <row r="242" spans="1:24"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row>
    <row r="243" spans="1:24"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row>
    <row r="244" spans="1:24"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row>
    <row r="245" spans="1:24"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row>
    <row r="246" spans="1:24"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row>
    <row r="247" spans="1:24"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row>
    <row r="248" spans="1:24"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row>
    <row r="249" spans="1:24"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row>
    <row r="250" spans="1:24"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row>
    <row r="251" spans="1:24"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row>
    <row r="252" spans="1:24"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row>
    <row r="253" spans="1:24"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row>
    <row r="254" spans="1:24"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row>
    <row r="255" spans="1:24"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row>
    <row r="256" spans="1:24"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row>
    <row r="257" spans="1:24"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row>
    <row r="258" spans="1:24"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row>
    <row r="259" spans="1:24"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row>
    <row r="260" spans="1:24"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row>
    <row r="261" spans="1:24"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row>
    <row r="262" spans="1:24"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row>
    <row r="263" spans="1:24"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row>
    <row r="264" spans="1:24"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row>
    <row r="265" spans="1:24"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row>
    <row r="266" spans="1:24"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row>
    <row r="267" spans="1:24"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row>
    <row r="268" spans="1:24"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row>
    <row r="269" spans="1:24"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row>
    <row r="270" spans="1:24"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row>
    <row r="271" spans="1:24"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row>
    <row r="272" spans="1:24"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row>
    <row r="273" spans="1:24"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row>
    <row r="274" spans="1:24"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row>
    <row r="275" spans="1:24"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row>
    <row r="276" spans="1:24"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row>
    <row r="277" spans="1:24"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row>
    <row r="278" spans="1:24"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row>
    <row r="279" spans="1:24"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row>
    <row r="280" spans="1:24"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row>
    <row r="281" spans="1:24"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row>
    <row r="282" spans="1:24"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row>
    <row r="283" spans="1:24"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row>
    <row r="284" spans="1:24"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row>
    <row r="285" spans="1:24"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row>
    <row r="286" spans="1:24"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row>
    <row r="287" spans="1:24"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row>
    <row r="288" spans="1:24"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row>
    <row r="289" spans="1:24"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row>
    <row r="290" spans="1:24"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row>
    <row r="291" spans="1:24"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row>
    <row r="292" spans="1:24"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row>
    <row r="293" spans="1:24"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row>
    <row r="294" spans="1:24"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row>
    <row r="295" spans="1:24"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row>
    <row r="296" spans="1:24"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row>
    <row r="297" spans="1:24"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row>
    <row r="298" spans="1:24"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row>
    <row r="299" spans="1:24"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row>
    <row r="300" spans="1:24"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row>
    <row r="301" spans="1:24"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row>
    <row r="302" spans="1:24"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row>
    <row r="303" spans="1:24"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row>
    <row r="304" spans="1:24"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row>
    <row r="305" spans="1:24"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row>
    <row r="306" spans="1:24"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row>
    <row r="307" spans="1:24"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row>
    <row r="308" spans="1:24"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row>
    <row r="309" spans="1:24"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row>
    <row r="310" spans="1:24"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row>
    <row r="311" spans="1:24"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row>
    <row r="312" spans="1:24"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row>
    <row r="313" spans="1:24"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row>
    <row r="314" spans="1:24"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row>
    <row r="315" spans="1:24"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row>
    <row r="316" spans="1:24"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row>
    <row r="317" spans="1:24"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row>
    <row r="318" spans="1:24"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row>
    <row r="319" spans="1:24"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row>
    <row r="320" spans="1:24"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row>
    <row r="321" spans="1:24"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row>
    <row r="322" spans="1:24"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row>
    <row r="323" spans="1:24"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row>
    <row r="324" spans="1:24"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row>
    <row r="325" spans="1:24"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row>
    <row r="326" spans="1:24"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row>
    <row r="327" spans="1:24"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row>
    <row r="328" spans="1:24"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row>
    <row r="329" spans="1:24"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row>
    <row r="330" spans="1:24"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row>
    <row r="331" spans="1:24"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row>
    <row r="332" spans="1:24"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row>
    <row r="333" spans="1:24"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row>
    <row r="334" spans="1:24"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row>
    <row r="335" spans="1:24"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row>
    <row r="336" spans="1:24"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row>
    <row r="337" spans="1:24"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row>
    <row r="338" spans="1:24"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row>
    <row r="339" spans="1:24"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row>
    <row r="340" spans="1:24"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row>
    <row r="341" spans="1:24"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row>
    <row r="342" spans="1:24"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row>
    <row r="343" spans="1:24"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row>
    <row r="344" spans="1:24"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row>
    <row r="345" spans="1:24"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row>
    <row r="346" spans="1:24"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row>
    <row r="347" spans="1:24"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row>
    <row r="348" spans="1:24"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row>
    <row r="349" spans="1:24"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row>
    <row r="350" spans="1:24"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row>
    <row r="351" spans="1:24"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row>
    <row r="352" spans="1:24"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row>
    <row r="353" spans="1:24"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row>
    <row r="354" spans="1:24"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row>
    <row r="355" spans="1:24"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row>
    <row r="356" spans="1:24"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row>
    <row r="357" spans="1:24"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row>
    <row r="358" spans="1:24"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row>
    <row r="359" spans="1:24"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row>
    <row r="360" spans="1:24"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row>
    <row r="361" spans="1:24"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row>
    <row r="362" spans="1:24"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row>
    <row r="363" spans="1:24"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row>
    <row r="364" spans="1:24"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row>
    <row r="365" spans="1:24"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row>
    <row r="366" spans="1:24"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row>
    <row r="367" spans="1:24"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row>
    <row r="368" spans="1:24"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row>
    <row r="369" spans="1:24"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row>
    <row r="370" spans="1:24"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row>
    <row r="371" spans="1:24"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row>
    <row r="372" spans="1:24"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row>
    <row r="373" spans="1:24"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row>
    <row r="374" spans="1:24"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row>
    <row r="375" spans="1:24"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row>
    <row r="376" spans="1:24"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row>
    <row r="377" spans="1:24"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row>
    <row r="378" spans="1:24"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row>
    <row r="379" spans="1:24"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row>
    <row r="380" spans="1:24"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row>
    <row r="381" spans="1:24"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row>
    <row r="382" spans="1:24"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row>
    <row r="383" spans="1:24"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row>
    <row r="384" spans="1:24"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row>
    <row r="385" spans="1:24"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row>
    <row r="386" spans="1:24"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row>
    <row r="387" spans="1:24"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row>
    <row r="388" spans="1:24"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row>
    <row r="389" spans="1:24"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row>
    <row r="390" spans="1:24"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row>
    <row r="391" spans="1:24"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row>
    <row r="392" spans="1:24"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row>
    <row r="393" spans="1:24"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row>
    <row r="394" spans="1:24"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row>
    <row r="395" spans="1:24"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row>
    <row r="396" spans="1:24"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row>
    <row r="397" spans="1:24"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row>
    <row r="398" spans="1:24"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row>
    <row r="399" spans="1:24"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row>
    <row r="400" spans="1:24"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row>
    <row r="401" spans="1:24"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row>
    <row r="402" spans="1:24"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row>
    <row r="403" spans="1:24"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row>
    <row r="404" spans="1:24"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row>
    <row r="405" spans="1:24"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row>
    <row r="406" spans="1:24"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row>
    <row r="407" spans="1:24"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row>
    <row r="408" spans="1:24"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row>
    <row r="409" spans="1:24"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row>
    <row r="410" spans="1:24"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row>
    <row r="411" spans="1:24"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row>
    <row r="412" spans="1:24"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row>
    <row r="413" spans="1:24"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row>
    <row r="414" spans="1:24"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row>
    <row r="415" spans="1:24"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row>
    <row r="416" spans="1:24"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row>
    <row r="417" spans="1:24"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row>
    <row r="418" spans="1:24"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row>
    <row r="419" spans="1:24"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row>
    <row r="420" spans="1:24"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row>
    <row r="421" spans="1:24"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row>
    <row r="422" spans="1:24"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row>
    <row r="423" spans="1:24"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row>
    <row r="424" spans="1:24"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row>
    <row r="425" spans="1:24"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row>
    <row r="426" spans="1:24"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row>
    <row r="427" spans="1:24"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row>
    <row r="428" spans="1:24"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row>
    <row r="429" spans="1:24"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row>
    <row r="430" spans="1:24"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row>
    <row r="431" spans="1:24"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row>
    <row r="432" spans="1:24"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row>
    <row r="433" spans="1:24"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row>
    <row r="434" spans="1:24"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row>
    <row r="435" spans="1:24"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row>
    <row r="436" spans="1:24"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row>
    <row r="437" spans="1:24"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row>
    <row r="438" spans="1:24"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row>
    <row r="439" spans="1:24"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row>
    <row r="440" spans="1:24"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row>
    <row r="441" spans="1:24"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row>
    <row r="442" spans="1:24"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row>
    <row r="443" spans="1:24"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row>
    <row r="444" spans="1:24"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row>
    <row r="445" spans="1:24"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row>
    <row r="446" spans="1:24"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row>
    <row r="447" spans="1:24"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row>
    <row r="448" spans="1:24"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row>
    <row r="449" spans="1:24"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row>
    <row r="450" spans="1:24"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row>
    <row r="451" spans="1:24"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row>
    <row r="452" spans="1:24"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row>
    <row r="453" spans="1:24"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row>
    <row r="454" spans="1:24"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row>
    <row r="455" spans="1:24"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row>
    <row r="456" spans="1:24"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row>
    <row r="457" spans="1:24"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row>
    <row r="458" spans="1:24"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row>
    <row r="459" spans="1:24"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row>
    <row r="460" spans="1:24"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row>
    <row r="461" spans="1:24"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row>
    <row r="462" spans="1:24"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row>
    <row r="463" spans="1:24"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row>
    <row r="464" spans="1:24"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row>
    <row r="465" spans="1:24"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row>
    <row r="466" spans="1:24"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row>
    <row r="467" spans="1:24"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row>
    <row r="468" spans="1:24"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row>
    <row r="469" spans="1:24"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row>
    <row r="470" spans="1:24"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row>
    <row r="471" spans="1:24"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row>
    <row r="472" spans="1:24"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row>
    <row r="473" spans="1:24"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row>
    <row r="474" spans="1:24"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row>
    <row r="475" spans="1:24"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row>
    <row r="476" spans="1:24"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row>
    <row r="477" spans="1:24"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row>
    <row r="478" spans="1:24"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row>
    <row r="479" spans="1:24"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row>
    <row r="480" spans="1:24"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row>
    <row r="481" spans="1:24"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row>
    <row r="482" spans="1:24"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row>
    <row r="483" spans="1:24"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row>
    <row r="484" spans="1:24"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row>
    <row r="485" spans="1:24"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row>
    <row r="486" spans="1:24"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row>
    <row r="487" spans="1:24"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row>
    <row r="488" spans="1:24"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row>
    <row r="489" spans="1:24"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row>
    <row r="490" spans="1:24"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row>
    <row r="491" spans="1:24"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row>
    <row r="492" spans="1:24"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row>
    <row r="493" spans="1:24"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row>
    <row r="494" spans="1:24"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row>
    <row r="495" spans="1:24"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row>
    <row r="496" spans="1:24"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row>
    <row r="497" spans="1:24"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row>
    <row r="498" spans="1:24"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row>
    <row r="499" spans="1:24"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row>
    <row r="500" spans="1:24"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row>
    <row r="501" spans="1:24"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row>
    <row r="502" spans="1:24"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row>
    <row r="503" spans="1:24"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row>
    <row r="504" spans="1:24"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row>
    <row r="505" spans="1:24"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row>
    <row r="506" spans="1:24"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row>
    <row r="507" spans="1:24"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row>
    <row r="508" spans="1:24"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row>
    <row r="509" spans="1:24"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row>
    <row r="510" spans="1:24"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row>
    <row r="511" spans="1:24"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row>
    <row r="512" spans="1:24"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row>
    <row r="513" spans="1:24"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row>
    <row r="514" spans="1:24"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row>
    <row r="515" spans="1:24"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row>
    <row r="516" spans="1:24"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row>
    <row r="517" spans="1:24"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row>
    <row r="518" spans="1:24"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row>
    <row r="519" spans="1:24"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row>
    <row r="520" spans="1:24"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row>
    <row r="521" spans="1:24"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row>
    <row r="522" spans="1:24"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row>
    <row r="523" spans="1:24"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row>
    <row r="524" spans="1:24"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row>
    <row r="525" spans="1:24"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row>
    <row r="526" spans="1:24"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row>
    <row r="527" spans="1:24"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row>
    <row r="528" spans="1:24"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row>
    <row r="529" spans="1:24"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row>
    <row r="530" spans="1:24"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row>
    <row r="531" spans="1:24"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row>
    <row r="532" spans="1:24"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row>
    <row r="533" spans="1:24"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row>
    <row r="534" spans="1:24"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row>
    <row r="535" spans="1:24"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row>
    <row r="536" spans="1:24"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row>
    <row r="537" spans="1:24"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row>
    <row r="538" spans="1:24"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row>
    <row r="539" spans="1:24"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row>
    <row r="540" spans="1:24"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row>
    <row r="541" spans="1:24"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row>
    <row r="542" spans="1:24"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row>
    <row r="543" spans="1:24"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row>
    <row r="544" spans="1:24"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row>
    <row r="545" spans="1:24"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row>
    <row r="546" spans="1:24"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row>
    <row r="547" spans="1:24"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row>
    <row r="548" spans="1:24"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row>
    <row r="549" spans="1:24"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row>
    <row r="550" spans="1:24"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row>
    <row r="551" spans="1:24"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row>
    <row r="552" spans="1:24"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row>
    <row r="553" spans="1:24"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row>
    <row r="554" spans="1:24"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row>
    <row r="555" spans="1:24"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row>
    <row r="556" spans="1:24"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row>
    <row r="557" spans="1:24"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row>
    <row r="558" spans="1:24"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row>
    <row r="559" spans="1:24"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row>
    <row r="560" spans="1:24"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row>
    <row r="561" spans="1:24"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row>
    <row r="562" spans="1:24"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row>
    <row r="563" spans="1:24"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row>
    <row r="564" spans="1:24"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row>
    <row r="565" spans="1:24"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row>
    <row r="566" spans="1:24"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row>
    <row r="567" spans="1:24"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row>
    <row r="568" spans="1:24"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row>
    <row r="569" spans="1:24"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row>
    <row r="570" spans="1:24"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row>
    <row r="571" spans="1:24"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row>
    <row r="572" spans="1:24"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row>
    <row r="573" spans="1:24"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row>
    <row r="574" spans="1:24"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row>
    <row r="575" spans="1:24"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row>
    <row r="576" spans="1:24"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row>
    <row r="577" spans="1:24"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row>
    <row r="578" spans="1:24"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row>
    <row r="579" spans="1:24"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row>
    <row r="580" spans="1:24"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row>
    <row r="581" spans="1:24"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row>
    <row r="582" spans="1:24"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row>
    <row r="583" spans="1:24"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row>
    <row r="584" spans="1:24"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row>
    <row r="585" spans="1:24"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row>
    <row r="586" spans="1:24"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row>
    <row r="587" spans="1:24"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row>
    <row r="588" spans="1:24"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row>
    <row r="589" spans="1:24"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row>
    <row r="590" spans="1:24"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row>
    <row r="591" spans="1:24"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row>
    <row r="592" spans="1:24"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row>
    <row r="593" spans="1:24"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row>
    <row r="594" spans="1:24"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row>
    <row r="595" spans="1:24"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row>
    <row r="596" spans="1:24"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row>
    <row r="597" spans="1:24"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row>
    <row r="598" spans="1:24"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row>
    <row r="599" spans="1:24"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row>
    <row r="600" spans="1:24"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row>
    <row r="601" spans="1:24"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row>
    <row r="602" spans="1:24"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row>
    <row r="603" spans="1:24"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row>
    <row r="604" spans="1:24"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row>
    <row r="605" spans="1:24"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row>
    <row r="606" spans="1:24"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row>
    <row r="607" spans="1:24"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row>
    <row r="608" spans="1:24"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row>
    <row r="609" spans="1:24"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row>
    <row r="610" spans="1:24"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row>
    <row r="611" spans="1:24"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row>
    <row r="612" spans="1:24"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row>
    <row r="613" spans="1:24"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row>
    <row r="614" spans="1:24"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row>
    <row r="615" spans="1:24"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row>
    <row r="616" spans="1:24"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row>
    <row r="617" spans="1:24"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row>
    <row r="618" spans="1:24"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row>
    <row r="619" spans="1:24"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row>
    <row r="620" spans="1:24"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row>
    <row r="621" spans="1:24"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row>
    <row r="622" spans="1:24"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row>
    <row r="623" spans="1:24"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row>
    <row r="624" spans="1:24"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row>
    <row r="625" spans="1:24"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row>
    <row r="626" spans="1:24"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row>
    <row r="627" spans="1:24"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row>
    <row r="628" spans="1:24"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row>
    <row r="629" spans="1:24"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row>
    <row r="630" spans="1:24"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row>
    <row r="631" spans="1:24"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row>
    <row r="632" spans="1:24"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row>
    <row r="633" spans="1:24"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row>
    <row r="634" spans="1:24"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row>
    <row r="635" spans="1:24"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row>
    <row r="636" spans="1:24"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row>
    <row r="637" spans="1:24"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row>
    <row r="638" spans="1:24"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row>
    <row r="639" spans="1:24"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row>
    <row r="640" spans="1:24"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row>
    <row r="641" spans="1:24"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row>
    <row r="642" spans="1:24"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row>
    <row r="643" spans="1:24"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row>
    <row r="644" spans="1:24"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row>
    <row r="645" spans="1:24"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row>
    <row r="646" spans="1:24"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row>
    <row r="647" spans="1:24"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row>
    <row r="648" spans="1:24"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row>
    <row r="649" spans="1:24"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row>
    <row r="650" spans="1:24"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row>
    <row r="651" spans="1:24"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row>
    <row r="652" spans="1:24"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row>
    <row r="653" spans="1:24"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row>
    <row r="654" spans="1:24"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row>
    <row r="655" spans="1:24"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row>
    <row r="656" spans="1:24"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row>
    <row r="657" spans="1:24"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row>
    <row r="658" spans="1:24"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row>
    <row r="659" spans="1:24"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row>
    <row r="660" spans="1:24"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row>
    <row r="661" spans="1:24"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row>
    <row r="662" spans="1:24"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row>
    <row r="663" spans="1:24"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row>
    <row r="664" spans="1:24"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row>
    <row r="665" spans="1:24"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row>
    <row r="666" spans="1:24"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row>
    <row r="667" spans="1:24"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row>
    <row r="668" spans="1:24"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row>
    <row r="669" spans="1:24"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row>
    <row r="670" spans="1:24"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row>
    <row r="671" spans="1:24"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row>
    <row r="672" spans="1:24"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row>
    <row r="673" spans="1:24"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row>
    <row r="674" spans="1:24"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row>
    <row r="675" spans="1:24"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row>
    <row r="676" spans="1:24"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row>
    <row r="677" spans="1:24"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row>
    <row r="678" spans="1:24"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row>
    <row r="679" spans="1:24"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row>
    <row r="680" spans="1:24"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row>
    <row r="681" spans="1:24"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row>
    <row r="682" spans="1:24"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row>
    <row r="683" spans="1:24"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row>
    <row r="684" spans="1:24"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row>
    <row r="685" spans="1:24"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row>
    <row r="686" spans="1:24"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row>
    <row r="687" spans="1:24"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row>
    <row r="688" spans="1:24"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row>
    <row r="689" spans="1:24"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row>
    <row r="690" spans="1:24"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row>
    <row r="691" spans="1:24"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row>
    <row r="692" spans="1:24"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row>
    <row r="693" spans="1:24"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row>
    <row r="694" spans="1:24"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row>
    <row r="695" spans="1:24"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row>
    <row r="696" spans="1:24"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row>
    <row r="697" spans="1:24"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row>
    <row r="698" spans="1:24"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row>
    <row r="699" spans="1:24"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row>
    <row r="700" spans="1:24"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row>
    <row r="701" spans="1:24"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row>
    <row r="702" spans="1:24"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row>
    <row r="703" spans="1:24"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row>
    <row r="704" spans="1:24"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row>
    <row r="705" spans="1:24"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row>
    <row r="706" spans="1:24"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row>
    <row r="707" spans="1:24"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row>
    <row r="708" spans="1:24"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row>
    <row r="709" spans="1:24"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row>
    <row r="710" spans="1:24"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row>
    <row r="711" spans="1:24"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row>
    <row r="712" spans="1:24"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row>
    <row r="713" spans="1:24"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row>
    <row r="714" spans="1:24"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row>
    <row r="715" spans="1:24"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row>
    <row r="716" spans="1:24"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row>
    <row r="717" spans="1:24"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row>
    <row r="718" spans="1:24"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row>
    <row r="719" spans="1:24"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row>
    <row r="720" spans="1:24"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row>
    <row r="721" spans="1:24"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row>
    <row r="722" spans="1:24"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row>
    <row r="723" spans="1:24"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row>
    <row r="724" spans="1:24"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row>
    <row r="725" spans="1:24"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row>
    <row r="726" spans="1:24"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row>
    <row r="727" spans="1:24"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row>
    <row r="728" spans="1:24"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row>
    <row r="729" spans="1:24"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row>
    <row r="730" spans="1:24"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row>
    <row r="731" spans="1:24"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row>
    <row r="732" spans="1:24"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row>
    <row r="733" spans="1:24"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row>
    <row r="734" spans="1:24"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row>
    <row r="735" spans="1:24"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row>
    <row r="736" spans="1:24"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row>
    <row r="737" spans="1:24"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row>
    <row r="738" spans="1:24"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row>
    <row r="739" spans="1:24"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row>
    <row r="740" spans="1:24"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row>
    <row r="741" spans="1:24"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row>
    <row r="742" spans="1:24"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row>
    <row r="743" spans="1:24"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row>
    <row r="744" spans="1:24"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row>
    <row r="745" spans="1:24"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row>
    <row r="746" spans="1:24"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row>
    <row r="747" spans="1:24"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row>
    <row r="748" spans="1:24"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row>
    <row r="749" spans="1:24"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row>
    <row r="750" spans="1:24"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row>
    <row r="751" spans="1:24"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row>
    <row r="752" spans="1:24"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row>
    <row r="753" spans="1:24"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row>
    <row r="754" spans="1:24"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row>
    <row r="755" spans="1:24"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row>
    <row r="756" spans="1:24"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row>
    <row r="757" spans="1:24"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row>
    <row r="758" spans="1:24"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row>
    <row r="759" spans="1:24"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row>
    <row r="760" spans="1:24"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row>
    <row r="761" spans="1:24"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row>
    <row r="762" spans="1:24"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row>
    <row r="763" spans="1:24"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row>
    <row r="764" spans="1:24"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row>
    <row r="765" spans="1:24"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row>
    <row r="766" spans="1:24"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row>
    <row r="767" spans="1:24"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row>
    <row r="768" spans="1:24"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row>
    <row r="769" spans="1:24"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row>
    <row r="770" spans="1:24"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row>
    <row r="771" spans="1:24"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row>
    <row r="772" spans="1:24"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row>
    <row r="773" spans="1:24"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row>
    <row r="774" spans="1:24"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row>
    <row r="775" spans="1:24"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row>
    <row r="776" spans="1:24"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row>
    <row r="777" spans="1:24"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row>
    <row r="778" spans="1:24"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row>
    <row r="779" spans="1:24"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row>
    <row r="780" spans="1:24"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row>
    <row r="781" spans="1:24"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row>
    <row r="782" spans="1:24"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row>
    <row r="783" spans="1:24"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row>
    <row r="784" spans="1:24"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row>
    <row r="785" spans="1:24"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row>
    <row r="786" spans="1:24"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row>
    <row r="787" spans="1:24"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row>
    <row r="788" spans="1:24"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row>
    <row r="789" spans="1:24"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row>
    <row r="790" spans="1:24"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row>
    <row r="791" spans="1:24"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row>
    <row r="792" spans="1:24"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row>
    <row r="793" spans="1:24"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row>
    <row r="794" spans="1:24"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row>
    <row r="795" spans="1:24"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row>
    <row r="796" spans="1:24"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row>
    <row r="797" spans="1:24"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row>
    <row r="798" spans="1:24"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row>
    <row r="799" spans="1:24"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row>
    <row r="800" spans="1:24"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row>
    <row r="801" spans="1:24"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row>
    <row r="802" spans="1:24"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row>
    <row r="803" spans="1:24"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row>
    <row r="804" spans="1:24"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row>
    <row r="805" spans="1:24"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row>
    <row r="806" spans="1:24"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row>
    <row r="807" spans="1:24"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row>
    <row r="808" spans="1:24"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row>
    <row r="809" spans="1:24"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row>
    <row r="810" spans="1:24"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row>
    <row r="811" spans="1:24"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row>
    <row r="812" spans="1:24"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row>
    <row r="813" spans="1:24"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row>
    <row r="814" spans="1:24"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row>
    <row r="815" spans="1:24"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row>
    <row r="816" spans="1:24"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row>
    <row r="817" spans="1:24"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row>
    <row r="818" spans="1:24"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row>
    <row r="819" spans="1:24"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row>
    <row r="820" spans="1:24"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row>
    <row r="821" spans="1:24"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row>
    <row r="822" spans="1:24"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row>
    <row r="823" spans="1:24"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row>
    <row r="824" spans="1:24"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row>
    <row r="825" spans="1:24"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row>
    <row r="826" spans="1:24"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row>
    <row r="827" spans="1:24"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row>
    <row r="828" spans="1:24"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row>
    <row r="829" spans="1:24"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row>
    <row r="830" spans="1:24"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row>
    <row r="831" spans="1:24"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row>
    <row r="832" spans="1:24"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row>
    <row r="833" spans="1:24"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row>
    <row r="834" spans="1:24"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row>
    <row r="835" spans="1:24"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row>
    <row r="836" spans="1:24"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row>
    <row r="837" spans="1:24"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row>
    <row r="838" spans="1:24"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row>
    <row r="839" spans="1:24"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row>
    <row r="840" spans="1:24"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row>
    <row r="841" spans="1:24"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row>
    <row r="842" spans="1:24"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row>
    <row r="843" spans="1:24"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row>
    <row r="844" spans="1:24"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row>
    <row r="845" spans="1:24"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row>
    <row r="846" spans="1:24"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row>
    <row r="847" spans="1:24"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row>
    <row r="848" spans="1:24"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row>
    <row r="849" spans="1:24"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row>
    <row r="850" spans="1:24"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row>
    <row r="851" spans="1:24"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row>
    <row r="852" spans="1:24"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row>
    <row r="853" spans="1:24"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row>
    <row r="854" spans="1:24"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row>
    <row r="855" spans="1:24"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row>
    <row r="856" spans="1:24"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row>
    <row r="857" spans="1:24"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row>
    <row r="858" spans="1:24"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row>
    <row r="859" spans="1:24"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row>
    <row r="860" spans="1:24"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row>
    <row r="861" spans="1:24"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row>
    <row r="862" spans="1:24"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row>
    <row r="863" spans="1:24"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row>
    <row r="864" spans="1:24"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row>
    <row r="865" spans="1:24"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row>
    <row r="866" spans="1:24"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row>
    <row r="867" spans="1:24"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row>
    <row r="868" spans="1:24"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row>
    <row r="869" spans="1:24"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row>
    <row r="870" spans="1:24"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row>
    <row r="871" spans="1:24"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row>
    <row r="872" spans="1:24"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row>
    <row r="873" spans="1:24"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row>
    <row r="874" spans="1:24"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row>
    <row r="875" spans="1:24"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row>
    <row r="876" spans="1:24"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row>
    <row r="877" spans="1:24"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row>
    <row r="878" spans="1:24"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row>
    <row r="879" spans="1:24"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row>
    <row r="880" spans="1:24"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row>
    <row r="881" spans="1:24"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row>
    <row r="882" spans="1:24"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row>
    <row r="883" spans="1:24"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row>
    <row r="884" spans="1:24"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row>
    <row r="885" spans="1:24"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row>
    <row r="886" spans="1:24"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row>
    <row r="887" spans="1:24"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row>
    <row r="888" spans="1:24"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row>
    <row r="889" spans="1:24"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row>
    <row r="890" spans="1:24"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row>
    <row r="891" spans="1:24"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row>
    <row r="892" spans="1:24"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row>
    <row r="893" spans="1:24"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row>
    <row r="894" spans="1:24"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row>
    <row r="895" spans="1:24"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row>
    <row r="896" spans="1:24"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row>
    <row r="897" spans="1:24"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row>
    <row r="898" spans="1:24"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row>
    <row r="899" spans="1:24"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row>
    <row r="900" spans="1:24"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row>
    <row r="901" spans="1:24"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row>
    <row r="902" spans="1:24"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row>
    <row r="903" spans="1:24"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row>
    <row r="904" spans="1:24"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row>
    <row r="905" spans="1:24"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row>
    <row r="906" spans="1:24"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row>
    <row r="907" spans="1:24"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row>
    <row r="908" spans="1:24"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row>
    <row r="909" spans="1:24"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row>
    <row r="910" spans="1:24"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row>
    <row r="911" spans="1:24"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row>
    <row r="912" spans="1:24"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row>
    <row r="913" spans="1:24"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row>
    <row r="914" spans="1:24"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row>
    <row r="915" spans="1:24"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row>
    <row r="916" spans="1:24"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row>
    <row r="917" spans="1:24"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row>
    <row r="918" spans="1:24"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row>
    <row r="919" spans="1:24"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row>
    <row r="920" spans="1:24"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row>
    <row r="921" spans="1:24"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row>
    <row r="922" spans="1:24"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row>
    <row r="923" spans="1:24"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row>
    <row r="924" spans="1:24"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row>
    <row r="925" spans="1:24"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row>
    <row r="926" spans="1:24"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row>
    <row r="927" spans="1:24"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row>
    <row r="928" spans="1:24"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row>
    <row r="929" spans="1:24"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row>
    <row r="930" spans="1:24"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row>
    <row r="931" spans="1:24"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row>
    <row r="932" spans="1:24"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row>
    <row r="933" spans="1:24"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row>
    <row r="934" spans="1:24"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row>
    <row r="935" spans="1:24"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row>
    <row r="936" spans="1:24"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row>
    <row r="937" spans="1:24"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row>
    <row r="938" spans="1:24"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row>
    <row r="939" spans="1:24"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row>
    <row r="940" spans="1:24"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row>
    <row r="941" spans="1:24"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row>
    <row r="942" spans="1:24"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row>
    <row r="943" spans="1:24"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row>
    <row r="944" spans="1:24"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row>
    <row r="945" spans="1:24"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row>
    <row r="946" spans="1:24"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row>
    <row r="947" spans="1:24"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row>
    <row r="948" spans="1:24"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row>
    <row r="949" spans="1:24"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row>
    <row r="950" spans="1:24"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row>
    <row r="951" spans="1:24"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row>
    <row r="952" spans="1:24"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row>
    <row r="953" spans="1:24"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row>
    <row r="954" spans="1:24"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row>
    <row r="955" spans="1:24"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row>
    <row r="956" spans="1:24"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row>
    <row r="957" spans="1:24"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row>
    <row r="958" spans="1:24"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row>
    <row r="959" spans="1:24"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row>
    <row r="960" spans="1:24"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row>
    <row r="961" spans="1:24"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row>
    <row r="962" spans="1:24"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row>
    <row r="963" spans="1:24"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row>
    <row r="964" spans="1:24"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row>
    <row r="965" spans="1:24"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row>
    <row r="966" spans="1:24"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row>
    <row r="967" spans="1:24"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row>
    <row r="968" spans="1:24"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row>
    <row r="969" spans="1:24"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row>
    <row r="970" spans="1:24"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row>
    <row r="971" spans="1:24"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row>
    <row r="972" spans="1:24"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row>
    <row r="973" spans="1:24"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row>
    <row r="974" spans="1:24"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row>
    <row r="975" spans="1:24"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row>
    <row r="976" spans="1:24"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row>
    <row r="977" spans="1:24"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row>
    <row r="978" spans="1:24"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row>
    <row r="979" spans="1:24"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row>
    <row r="980" spans="1:24"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row>
    <row r="981" spans="1:24"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row>
    <row r="982" spans="1:24"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row>
    <row r="983" spans="1:24"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row>
    <row r="984" spans="1:24"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row>
    <row r="985" spans="1:24"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row>
    <row r="986" spans="1:24"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row>
    <row r="987" spans="1:24"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row>
    <row r="988" spans="1:24"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row>
    <row r="989" spans="1:24"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row>
    <row r="990" spans="1:24"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row>
    <row r="991" spans="1:24"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row>
    <row r="992" spans="1:24"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row>
    <row r="993" spans="1:24"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row>
    <row r="994" spans="1:24"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row>
    <row r="995" spans="1:24"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row>
    <row r="996" spans="1:24"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row>
    <row r="997" spans="1:24"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row>
    <row r="998" spans="1:24"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row>
    <row r="999" spans="1:24" ht="11.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row>
    <row r="1000" spans="1:24"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row>
    <row r="1001" spans="1:24"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row>
    <row r="1002" spans="1:24" ht="11.2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row>
    <row r="1003" spans="1:24" ht="11.2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row>
  </sheetData>
  <mergeCells count="1">
    <mergeCell ref="B2:R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1FFF7"/>
    <pageSetUpPr fitToPage="1"/>
  </sheetPr>
  <dimension ref="A1:Q1006"/>
  <sheetViews>
    <sheetView showGridLines="0" zoomScale="110" zoomScaleNormal="110" workbookViewId="0">
      <selection activeCell="R112" sqref="R112"/>
    </sheetView>
  </sheetViews>
  <sheetFormatPr defaultColWidth="14.42578125" defaultRowHeight="15" customHeight="1"/>
  <cols>
    <col min="1" max="1" width="2" customWidth="1"/>
    <col min="2" max="2" width="19.28515625" customWidth="1"/>
    <col min="3" max="3" width="10.7109375" customWidth="1"/>
    <col min="4" max="4" width="10.42578125" customWidth="1"/>
    <col min="5" max="6" width="10" customWidth="1"/>
    <col min="7" max="7" width="23.42578125" customWidth="1"/>
    <col min="8" max="8" width="8.28515625" customWidth="1"/>
    <col min="9" max="9" width="11.5703125" customWidth="1"/>
    <col min="10" max="14" width="9" customWidth="1"/>
    <col min="15" max="15" width="9" style="325" customWidth="1"/>
    <col min="16" max="16" width="5.28515625" style="295" customWidth="1"/>
    <col min="17" max="17" width="2.5703125" customWidth="1"/>
    <col min="18" max="27" width="9" customWidth="1"/>
  </cols>
  <sheetData>
    <row r="1" spans="2:17" s="295" customFormat="1" ht="3" customHeight="1">
      <c r="O1" s="325"/>
      <c r="Q1" s="300"/>
    </row>
    <row r="2" spans="2:17" ht="23.25">
      <c r="B2" s="426" t="s">
        <v>17</v>
      </c>
      <c r="C2" s="426"/>
      <c r="D2" s="426"/>
      <c r="E2" s="426"/>
      <c r="F2" s="426"/>
      <c r="G2" s="426"/>
      <c r="H2" s="426"/>
      <c r="I2" s="426"/>
      <c r="J2" s="426"/>
      <c r="K2" s="426"/>
      <c r="L2" s="426"/>
      <c r="M2" s="426"/>
      <c r="N2" s="426"/>
      <c r="O2" s="426"/>
      <c r="P2" s="332"/>
      <c r="Q2" s="300"/>
    </row>
    <row r="3" spans="2:17" ht="11.25" customHeight="1">
      <c r="Q3" s="300"/>
    </row>
    <row r="4" spans="2:17" ht="11.25" customHeight="1">
      <c r="Q4" s="300"/>
    </row>
    <row r="5" spans="2:17" ht="11.25" customHeight="1">
      <c r="B5" s="138"/>
      <c r="Q5" s="300"/>
    </row>
    <row r="6" spans="2:17" ht="11.25" customHeight="1">
      <c r="B6" s="138"/>
      <c r="Q6" s="300"/>
    </row>
    <row r="7" spans="2:17" ht="11.25" customHeight="1">
      <c r="B7" s="138"/>
      <c r="Q7" s="300"/>
    </row>
    <row r="8" spans="2:17" ht="11.25" customHeight="1">
      <c r="B8" s="138"/>
      <c r="Q8" s="300"/>
    </row>
    <row r="9" spans="2:17" ht="11.25" customHeight="1">
      <c r="B9" s="138"/>
      <c r="Q9" s="300"/>
    </row>
    <row r="10" spans="2:17" ht="11.25" customHeight="1">
      <c r="B10" s="138"/>
      <c r="Q10" s="300"/>
    </row>
    <row r="11" spans="2:17" ht="11.25" customHeight="1">
      <c r="B11" s="138"/>
      <c r="Q11" s="300"/>
    </row>
    <row r="12" spans="2:17" ht="11.25" customHeight="1">
      <c r="B12" s="138"/>
      <c r="Q12" s="300"/>
    </row>
    <row r="13" spans="2:17" ht="11.25" customHeight="1">
      <c r="B13" s="138"/>
      <c r="Q13" s="300"/>
    </row>
    <row r="14" spans="2:17" ht="11.25" customHeight="1">
      <c r="B14" s="138"/>
      <c r="Q14" s="300"/>
    </row>
    <row r="15" spans="2:17" ht="11.25" customHeight="1">
      <c r="B15" s="138"/>
      <c r="Q15" s="300"/>
    </row>
    <row r="16" spans="2:17" ht="11.25" customHeight="1">
      <c r="B16" s="138"/>
      <c r="Q16" s="300"/>
    </row>
    <row r="17" spans="2:17" ht="11.25" customHeight="1">
      <c r="B17" s="138"/>
      <c r="Q17" s="300"/>
    </row>
    <row r="18" spans="2:17" ht="11.25" customHeight="1">
      <c r="B18" s="138"/>
      <c r="Q18" s="300"/>
    </row>
    <row r="19" spans="2:17" ht="11.25" customHeight="1">
      <c r="B19" s="138"/>
      <c r="Q19" s="300"/>
    </row>
    <row r="20" spans="2:17" ht="11.25" customHeight="1">
      <c r="B20" s="138"/>
      <c r="Q20" s="300"/>
    </row>
    <row r="21" spans="2:17" ht="11.25" customHeight="1">
      <c r="B21" s="138"/>
      <c r="Q21" s="300"/>
    </row>
    <row r="22" spans="2:17" ht="11.25" customHeight="1">
      <c r="Q22" s="300"/>
    </row>
    <row r="23" spans="2:17" ht="11.25" customHeight="1">
      <c r="Q23" s="300"/>
    </row>
    <row r="24" spans="2:17" ht="11.25" customHeight="1">
      <c r="Q24" s="300"/>
    </row>
    <row r="25" spans="2:17" ht="11.25" customHeight="1">
      <c r="Q25" s="300"/>
    </row>
    <row r="26" spans="2:17" ht="11.25" customHeight="1">
      <c r="Q26" s="300"/>
    </row>
    <row r="27" spans="2:17" ht="11.25" customHeight="1">
      <c r="Q27" s="300"/>
    </row>
    <row r="28" spans="2:17" ht="11.25" customHeight="1">
      <c r="Q28" s="300"/>
    </row>
    <row r="29" spans="2:17" ht="11.25" customHeight="1">
      <c r="Q29" s="300"/>
    </row>
    <row r="30" spans="2:17" ht="11.25" customHeight="1">
      <c r="Q30" s="300"/>
    </row>
    <row r="31" spans="2:17" ht="11.25" customHeight="1">
      <c r="Q31" s="300"/>
    </row>
    <row r="32" spans="2:17" ht="11.25" customHeight="1">
      <c r="Q32" s="300"/>
    </row>
    <row r="33" spans="9:17" ht="11.25" customHeight="1">
      <c r="Q33" s="300"/>
    </row>
    <row r="34" spans="9:17" ht="11.25" customHeight="1">
      <c r="Q34" s="300"/>
    </row>
    <row r="35" spans="9:17" ht="11.25" customHeight="1">
      <c r="Q35" s="300"/>
    </row>
    <row r="36" spans="9:17" ht="11.25" customHeight="1">
      <c r="Q36" s="300"/>
    </row>
    <row r="37" spans="9:17" ht="11.25" customHeight="1">
      <c r="Q37" s="300"/>
    </row>
    <row r="38" spans="9:17" ht="11.25" customHeight="1">
      <c r="Q38" s="300"/>
    </row>
    <row r="39" spans="9:17" ht="11.25" customHeight="1">
      <c r="I39" s="139"/>
      <c r="Q39" s="300"/>
    </row>
    <row r="40" spans="9:17" ht="11.25" customHeight="1">
      <c r="Q40" s="300"/>
    </row>
    <row r="41" spans="9:17" ht="11.25" customHeight="1">
      <c r="Q41" s="300"/>
    </row>
    <row r="42" spans="9:17" ht="11.25" customHeight="1">
      <c r="Q42" s="300"/>
    </row>
    <row r="43" spans="9:17" ht="11.25" customHeight="1">
      <c r="Q43" s="300"/>
    </row>
    <row r="44" spans="9:17" ht="11.25" customHeight="1">
      <c r="Q44" s="300"/>
    </row>
    <row r="45" spans="9:17" ht="11.25" customHeight="1">
      <c r="Q45" s="300"/>
    </row>
    <row r="46" spans="9:17" ht="11.25" customHeight="1">
      <c r="Q46" s="300"/>
    </row>
    <row r="47" spans="9:17" ht="6.75" customHeight="1">
      <c r="Q47" s="300"/>
    </row>
    <row r="48" spans="9:17" ht="11.25" customHeight="1">
      <c r="Q48" s="300"/>
    </row>
    <row r="49" spans="17:17" ht="11.25" customHeight="1">
      <c r="Q49" s="300"/>
    </row>
    <row r="50" spans="17:17" ht="11.25" customHeight="1">
      <c r="Q50" s="300"/>
    </row>
    <row r="51" spans="17:17" ht="11.25" customHeight="1">
      <c r="Q51" s="300"/>
    </row>
    <row r="52" spans="17:17" ht="11.25" customHeight="1">
      <c r="Q52" s="300"/>
    </row>
    <row r="53" spans="17:17" ht="11.25" customHeight="1">
      <c r="Q53" s="300"/>
    </row>
    <row r="54" spans="17:17" ht="11.25" customHeight="1">
      <c r="Q54" s="300"/>
    </row>
    <row r="55" spans="17:17" ht="11.25" customHeight="1">
      <c r="Q55" s="300"/>
    </row>
    <row r="56" spans="17:17" ht="11.25" customHeight="1">
      <c r="Q56" s="300"/>
    </row>
    <row r="57" spans="17:17" ht="11.25" customHeight="1">
      <c r="Q57" s="300"/>
    </row>
    <row r="58" spans="17:17" ht="11.25" customHeight="1">
      <c r="Q58" s="300"/>
    </row>
    <row r="59" spans="17:17" ht="11.25" customHeight="1">
      <c r="Q59" s="300"/>
    </row>
    <row r="60" spans="17:17" ht="11.25" customHeight="1">
      <c r="Q60" s="300"/>
    </row>
    <row r="61" spans="17:17" ht="11.25" customHeight="1">
      <c r="Q61" s="300"/>
    </row>
    <row r="62" spans="17:17" ht="11.25" customHeight="1">
      <c r="Q62" s="300"/>
    </row>
    <row r="63" spans="17:17" ht="11.25" customHeight="1">
      <c r="Q63" s="300"/>
    </row>
    <row r="64" spans="17:17" ht="11.25" customHeight="1">
      <c r="Q64" s="300"/>
    </row>
    <row r="65" spans="17:17" ht="11.25" customHeight="1">
      <c r="Q65" s="300"/>
    </row>
    <row r="66" spans="17:17" ht="11.25" customHeight="1">
      <c r="Q66" s="300"/>
    </row>
    <row r="67" spans="17:17" ht="11.25" customHeight="1">
      <c r="Q67" s="300"/>
    </row>
    <row r="68" spans="17:17" ht="11.25" customHeight="1">
      <c r="Q68" s="300"/>
    </row>
    <row r="69" spans="17:17" ht="11.25" customHeight="1">
      <c r="Q69" s="300"/>
    </row>
    <row r="70" spans="17:17" ht="11.25" customHeight="1">
      <c r="Q70" s="300"/>
    </row>
    <row r="71" spans="17:17" ht="11.25" customHeight="1">
      <c r="Q71" s="300"/>
    </row>
    <row r="72" spans="17:17" ht="11.25" customHeight="1">
      <c r="Q72" s="300"/>
    </row>
    <row r="73" spans="17:17" ht="11.25" customHeight="1">
      <c r="Q73" s="300"/>
    </row>
    <row r="74" spans="17:17" ht="11.25" customHeight="1">
      <c r="Q74" s="300"/>
    </row>
    <row r="75" spans="17:17" s="379" customFormat="1" ht="11.25" customHeight="1">
      <c r="Q75" s="300"/>
    </row>
    <row r="76" spans="17:17" s="379" customFormat="1" ht="11.25" customHeight="1">
      <c r="Q76" s="300"/>
    </row>
    <row r="77" spans="17:17" s="379" customFormat="1" ht="11.25" customHeight="1">
      <c r="Q77" s="300"/>
    </row>
    <row r="78" spans="17:17" s="379" customFormat="1" ht="11.25" customHeight="1">
      <c r="Q78" s="300"/>
    </row>
    <row r="79" spans="17:17" ht="11.25" customHeight="1">
      <c r="Q79" s="300"/>
    </row>
    <row r="80" spans="17:17" ht="11.25" customHeight="1">
      <c r="Q80" s="300"/>
    </row>
    <row r="81" spans="17:17" ht="11.25" customHeight="1">
      <c r="Q81" s="300"/>
    </row>
    <row r="82" spans="17:17" ht="11.25" customHeight="1">
      <c r="Q82" s="300"/>
    </row>
    <row r="83" spans="17:17" ht="11.25" customHeight="1">
      <c r="Q83" s="300"/>
    </row>
    <row r="84" spans="17:17" ht="11.25" customHeight="1">
      <c r="Q84" s="300"/>
    </row>
    <row r="85" spans="17:17" ht="11.25" customHeight="1">
      <c r="Q85" s="300"/>
    </row>
    <row r="86" spans="17:17" ht="11.25" customHeight="1">
      <c r="Q86" s="300"/>
    </row>
    <row r="87" spans="17:17" ht="11.25" customHeight="1">
      <c r="Q87" s="300"/>
    </row>
    <row r="88" spans="17:17" ht="11.25" customHeight="1">
      <c r="Q88" s="300"/>
    </row>
    <row r="89" spans="17:17" ht="11.25" customHeight="1">
      <c r="Q89" s="300"/>
    </row>
    <row r="90" spans="17:17" ht="11.25" customHeight="1">
      <c r="Q90" s="300"/>
    </row>
    <row r="91" spans="17:17" ht="11.25" customHeight="1">
      <c r="Q91" s="300"/>
    </row>
    <row r="92" spans="17:17" ht="11.25" customHeight="1">
      <c r="Q92" s="300"/>
    </row>
    <row r="93" spans="17:17" ht="11.25" customHeight="1">
      <c r="Q93" s="300"/>
    </row>
    <row r="94" spans="17:17" ht="11.25" customHeight="1">
      <c r="Q94" s="300"/>
    </row>
    <row r="95" spans="17:17" ht="11.25" customHeight="1">
      <c r="Q95" s="300"/>
    </row>
    <row r="96" spans="17:17" ht="11.25" customHeight="1">
      <c r="Q96" s="300"/>
    </row>
    <row r="97" spans="17:17" ht="11.25" customHeight="1">
      <c r="Q97" s="300"/>
    </row>
    <row r="98" spans="17:17" ht="11.25" customHeight="1">
      <c r="Q98" s="300"/>
    </row>
    <row r="99" spans="17:17" ht="11.25" customHeight="1">
      <c r="Q99" s="300"/>
    </row>
    <row r="100" spans="17:17" ht="11.25" customHeight="1">
      <c r="Q100" s="300"/>
    </row>
    <row r="101" spans="17:17" ht="11.25" customHeight="1">
      <c r="Q101" s="300"/>
    </row>
    <row r="102" spans="17:17" ht="11.25" customHeight="1">
      <c r="Q102" s="300"/>
    </row>
    <row r="103" spans="17:17" s="421" customFormat="1" ht="11.25" customHeight="1">
      <c r="Q103" s="300"/>
    </row>
    <row r="104" spans="17:17" s="421" customFormat="1" ht="11.25" customHeight="1">
      <c r="Q104" s="300"/>
    </row>
    <row r="105" spans="17:17" s="421" customFormat="1" ht="11.25" customHeight="1">
      <c r="Q105" s="300"/>
    </row>
    <row r="106" spans="17:17" s="421" customFormat="1" ht="11.25" customHeight="1">
      <c r="Q106" s="300"/>
    </row>
    <row r="107" spans="17:17" s="421" customFormat="1" ht="11.25" customHeight="1">
      <c r="Q107" s="300"/>
    </row>
    <row r="108" spans="17:17" s="421" customFormat="1" ht="11.25" customHeight="1">
      <c r="Q108" s="300"/>
    </row>
    <row r="109" spans="17:17" s="421" customFormat="1" ht="11.25" customHeight="1">
      <c r="Q109" s="300"/>
    </row>
    <row r="110" spans="17:17" s="421" customFormat="1" ht="11.25" customHeight="1">
      <c r="Q110" s="300"/>
    </row>
    <row r="111" spans="17:17" s="421" customFormat="1" ht="11.25" customHeight="1">
      <c r="Q111" s="300"/>
    </row>
    <row r="112" spans="17:17" s="421" customFormat="1" ht="11.25" customHeight="1">
      <c r="Q112" s="300"/>
    </row>
    <row r="113" spans="1:17" ht="11.25" customHeight="1">
      <c r="Q113" s="300"/>
    </row>
    <row r="114" spans="1:17" ht="11.25" customHeight="1">
      <c r="Q114" s="300"/>
    </row>
    <row r="115" spans="1:17" ht="11.25" customHeight="1">
      <c r="Q115" s="300"/>
    </row>
    <row r="116" spans="1:17" ht="11.25" customHeight="1">
      <c r="Q116" s="300"/>
    </row>
    <row r="117" spans="1:17" ht="11.25" customHeight="1">
      <c r="A117" s="300"/>
      <c r="B117" s="300"/>
      <c r="C117" s="300"/>
      <c r="D117" s="300"/>
      <c r="E117" s="300"/>
      <c r="F117" s="300"/>
      <c r="G117" s="300"/>
      <c r="H117" s="300"/>
      <c r="I117" s="300"/>
      <c r="J117" s="300"/>
      <c r="K117" s="300"/>
      <c r="L117" s="300"/>
      <c r="M117" s="300"/>
      <c r="N117" s="300"/>
      <c r="O117" s="300"/>
      <c r="P117" s="300"/>
      <c r="Q117" s="300"/>
    </row>
    <row r="118" spans="1:17" ht="11.25" customHeight="1"/>
    <row r="119" spans="1:17" ht="11.25" customHeight="1"/>
    <row r="120" spans="1:17" ht="11.25" customHeight="1"/>
    <row r="121" spans="1:17" ht="11.25" customHeight="1"/>
    <row r="122" spans="1:17" ht="11.25" customHeight="1"/>
    <row r="123" spans="1:17" ht="11.25" customHeight="1"/>
    <row r="124" spans="1:17" ht="11.25" customHeight="1"/>
    <row r="125" spans="1:17" ht="11.25" customHeight="1"/>
    <row r="126" spans="1:17" ht="11.25" customHeight="1"/>
    <row r="127" spans="1:17" ht="11.25" customHeight="1"/>
    <row r="128" spans="1:17"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sheetData>
  <mergeCells count="1">
    <mergeCell ref="B2:O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1FFF7"/>
    <pageSetUpPr fitToPage="1"/>
  </sheetPr>
  <dimension ref="A1:AB1010"/>
  <sheetViews>
    <sheetView showGridLines="0" zoomScale="110" zoomScaleNormal="110" workbookViewId="0">
      <selection activeCell="D20" sqref="D20"/>
    </sheetView>
  </sheetViews>
  <sheetFormatPr defaultColWidth="14.42578125" defaultRowHeight="15" customHeight="1"/>
  <cols>
    <col min="1" max="1" width="2" customWidth="1"/>
    <col min="2" max="2" width="3.42578125" customWidth="1"/>
    <col min="3" max="3" width="17.5703125" customWidth="1"/>
    <col min="4" max="4" width="12.42578125" customWidth="1"/>
    <col min="5" max="5" width="12.7109375" customWidth="1"/>
    <col min="6" max="6" width="10.42578125" customWidth="1"/>
    <col min="7" max="7" width="9.5703125" customWidth="1"/>
    <col min="8" max="8" width="12.28515625" customWidth="1"/>
    <col min="9" max="12" width="9" customWidth="1"/>
    <col min="13" max="13" width="9" style="325" customWidth="1"/>
    <col min="14" max="14" width="9" style="295" customWidth="1"/>
    <col min="15" max="15" width="4.28515625" customWidth="1"/>
    <col min="16" max="16" width="2.5703125" customWidth="1"/>
    <col min="17" max="28" width="9" customWidth="1"/>
  </cols>
  <sheetData>
    <row r="1" spans="1:28" s="295" customFormat="1" ht="3" customHeight="1">
      <c r="M1" s="325"/>
      <c r="P1" s="299"/>
    </row>
    <row r="2" spans="1:28" ht="23.25">
      <c r="A2" s="7"/>
      <c r="B2" s="426" t="s">
        <v>194</v>
      </c>
      <c r="C2" s="426"/>
      <c r="D2" s="426"/>
      <c r="E2" s="426"/>
      <c r="F2" s="426"/>
      <c r="G2" s="426"/>
      <c r="H2" s="426"/>
      <c r="I2" s="426"/>
      <c r="J2" s="426"/>
      <c r="K2" s="426"/>
      <c r="L2" s="426"/>
      <c r="M2" s="426"/>
      <c r="N2" s="426"/>
      <c r="O2" s="7"/>
      <c r="P2" s="299"/>
      <c r="Q2" s="7"/>
      <c r="R2" s="7"/>
      <c r="S2" s="7"/>
      <c r="T2" s="7"/>
      <c r="U2" s="7"/>
      <c r="V2" s="7"/>
      <c r="W2" s="7"/>
      <c r="X2" s="7"/>
      <c r="Y2" s="7"/>
      <c r="Z2" s="7"/>
      <c r="AA2" s="7"/>
      <c r="AB2" s="7"/>
    </row>
    <row r="3" spans="1:28" ht="11.25" customHeight="1">
      <c r="A3" s="7"/>
      <c r="B3" s="7"/>
      <c r="C3" s="7"/>
      <c r="D3" s="7"/>
      <c r="E3" s="7"/>
      <c r="F3" s="7"/>
      <c r="G3" s="7"/>
      <c r="H3" s="7"/>
      <c r="I3" s="7"/>
      <c r="J3" s="7"/>
      <c r="K3" s="7"/>
      <c r="L3" s="7"/>
      <c r="M3" s="7"/>
      <c r="N3" s="7"/>
      <c r="O3" s="7"/>
      <c r="P3" s="299"/>
      <c r="Q3" s="7"/>
      <c r="R3" s="7"/>
      <c r="S3" s="7"/>
      <c r="T3" s="7"/>
      <c r="U3" s="7"/>
      <c r="V3" s="7"/>
      <c r="W3" s="7"/>
      <c r="X3" s="7"/>
      <c r="Y3" s="7"/>
      <c r="Z3" s="7"/>
      <c r="AA3" s="7"/>
      <c r="AB3" s="7"/>
    </row>
    <row r="4" spans="1:28" ht="11.25" customHeight="1">
      <c r="A4" s="7"/>
      <c r="B4" s="7"/>
      <c r="C4" s="7"/>
      <c r="D4" s="7"/>
      <c r="E4" s="7"/>
      <c r="F4" s="7"/>
      <c r="G4" s="7"/>
      <c r="H4" s="7"/>
      <c r="I4" s="7"/>
      <c r="J4" s="7"/>
      <c r="K4" s="7"/>
      <c r="L4" s="7"/>
      <c r="M4" s="7"/>
      <c r="N4" s="7"/>
      <c r="O4" s="7"/>
      <c r="P4" s="328"/>
      <c r="Q4" s="7"/>
      <c r="R4" s="7"/>
      <c r="S4" s="7"/>
      <c r="T4" s="7"/>
      <c r="U4" s="7"/>
      <c r="V4" s="7"/>
      <c r="W4" s="7"/>
      <c r="X4" s="7"/>
      <c r="Y4" s="7"/>
      <c r="Z4" s="7"/>
      <c r="AA4" s="7"/>
      <c r="AB4" s="7"/>
    </row>
    <row r="5" spans="1:28" ht="11.25" customHeight="1">
      <c r="A5" s="7"/>
      <c r="B5" s="7"/>
      <c r="C5" s="7"/>
      <c r="D5" s="7"/>
      <c r="E5" s="7"/>
      <c r="F5" s="7"/>
      <c r="G5" s="7"/>
      <c r="H5" s="7"/>
      <c r="I5" s="7"/>
      <c r="J5" s="7"/>
      <c r="K5" s="7"/>
      <c r="L5" s="7"/>
      <c r="M5" s="7"/>
      <c r="N5" s="7"/>
      <c r="O5" s="7"/>
      <c r="P5" s="328"/>
      <c r="Q5" s="7"/>
      <c r="R5" s="7"/>
      <c r="S5" s="7"/>
      <c r="T5" s="7"/>
      <c r="U5" s="7"/>
      <c r="V5" s="7"/>
      <c r="W5" s="7"/>
      <c r="X5" s="7"/>
      <c r="Y5" s="7"/>
      <c r="Z5" s="7"/>
      <c r="AA5" s="7"/>
      <c r="AB5" s="7"/>
    </row>
    <row r="6" spans="1:28" ht="11.25" customHeight="1">
      <c r="A6" s="7"/>
      <c r="B6" s="7"/>
      <c r="C6" s="7"/>
      <c r="D6" s="7"/>
      <c r="E6" s="7"/>
      <c r="F6" s="7"/>
      <c r="G6" s="7"/>
      <c r="H6" s="7"/>
      <c r="I6" s="7"/>
      <c r="J6" s="7"/>
      <c r="K6" s="7"/>
      <c r="L6" s="7"/>
      <c r="M6" s="7"/>
      <c r="N6" s="7"/>
      <c r="O6" s="7"/>
      <c r="P6" s="328"/>
      <c r="Q6" s="7"/>
      <c r="R6" s="7"/>
      <c r="S6" s="7"/>
      <c r="T6" s="7"/>
      <c r="U6" s="7"/>
      <c r="V6" s="7"/>
      <c r="W6" s="7"/>
      <c r="X6" s="7"/>
      <c r="Y6" s="7"/>
      <c r="Z6" s="7"/>
      <c r="AA6" s="7"/>
      <c r="AB6" s="7"/>
    </row>
    <row r="7" spans="1:28" ht="11.25" customHeight="1">
      <c r="A7" s="7"/>
      <c r="B7" s="7"/>
      <c r="C7" s="7"/>
      <c r="D7" s="7"/>
      <c r="E7" s="7"/>
      <c r="F7" s="7"/>
      <c r="G7" s="7"/>
      <c r="H7" s="7"/>
      <c r="I7" s="7"/>
      <c r="J7" s="7"/>
      <c r="K7" s="7"/>
      <c r="L7" s="7"/>
      <c r="M7" s="7"/>
      <c r="N7" s="7"/>
      <c r="O7" s="7"/>
      <c r="P7" s="299"/>
      <c r="Q7" s="7"/>
      <c r="R7" s="7"/>
      <c r="S7" s="7"/>
      <c r="T7" s="7"/>
      <c r="U7" s="7"/>
      <c r="V7" s="7"/>
      <c r="W7" s="7"/>
      <c r="X7" s="7"/>
      <c r="Y7" s="7"/>
      <c r="Z7" s="7"/>
      <c r="AA7" s="7"/>
      <c r="AB7" s="7"/>
    </row>
    <row r="8" spans="1:28" ht="11.25" customHeight="1">
      <c r="A8" s="7"/>
      <c r="B8" s="7"/>
      <c r="C8" s="7"/>
      <c r="D8" s="7"/>
      <c r="E8" s="7"/>
      <c r="F8" s="7"/>
      <c r="G8" s="7"/>
      <c r="H8" s="7"/>
      <c r="I8" s="7"/>
      <c r="J8" s="7"/>
      <c r="K8" s="7"/>
      <c r="L8" s="7"/>
      <c r="M8" s="7"/>
      <c r="N8" s="7"/>
      <c r="O8" s="7"/>
      <c r="P8" s="299"/>
      <c r="Q8" s="7"/>
      <c r="R8" s="7"/>
      <c r="S8" s="7"/>
      <c r="T8" s="7"/>
      <c r="U8" s="7"/>
      <c r="V8" s="7"/>
      <c r="W8" s="7"/>
      <c r="X8" s="7"/>
      <c r="Y8" s="7"/>
      <c r="Z8" s="7"/>
      <c r="AA8" s="7"/>
      <c r="AB8" s="7"/>
    </row>
    <row r="9" spans="1:28" ht="11.25" customHeight="1">
      <c r="A9" s="7"/>
      <c r="B9" s="7"/>
      <c r="C9" s="7"/>
      <c r="D9" s="7"/>
      <c r="E9" s="7"/>
      <c r="F9" s="7"/>
      <c r="G9" s="7"/>
      <c r="H9" s="7"/>
      <c r="I9" s="7"/>
      <c r="J9" s="7"/>
      <c r="K9" s="7"/>
      <c r="L9" s="7"/>
      <c r="M9" s="7"/>
      <c r="N9" s="7"/>
      <c r="O9" s="7"/>
      <c r="P9" s="299"/>
      <c r="Q9" s="7"/>
      <c r="R9" s="7"/>
      <c r="S9" s="7"/>
      <c r="T9" s="7"/>
      <c r="U9" s="7"/>
      <c r="V9" s="7"/>
      <c r="W9" s="7"/>
      <c r="X9" s="7"/>
      <c r="Y9" s="7"/>
      <c r="Z9" s="7"/>
      <c r="AA9" s="7"/>
      <c r="AB9" s="7"/>
    </row>
    <row r="10" spans="1:28" ht="11.25" customHeight="1">
      <c r="A10" s="7"/>
      <c r="B10" s="7"/>
      <c r="C10" s="7"/>
      <c r="D10" s="7"/>
      <c r="E10" s="7"/>
      <c r="F10" s="7"/>
      <c r="G10" s="7"/>
      <c r="H10" s="7"/>
      <c r="I10" s="7"/>
      <c r="J10" s="7"/>
      <c r="K10" s="7"/>
      <c r="L10" s="7"/>
      <c r="M10" s="7"/>
      <c r="N10" s="7"/>
      <c r="O10" s="7"/>
      <c r="P10" s="299"/>
      <c r="Q10" s="7"/>
      <c r="R10" s="7"/>
      <c r="S10" s="7"/>
      <c r="T10" s="7"/>
      <c r="U10" s="7"/>
      <c r="V10" s="7"/>
      <c r="W10" s="7"/>
      <c r="X10" s="7"/>
      <c r="Y10" s="7"/>
      <c r="Z10" s="7"/>
      <c r="AA10" s="7"/>
      <c r="AB10" s="7"/>
    </row>
    <row r="11" spans="1:28" ht="11.25" customHeight="1" thickBot="1">
      <c r="A11" s="7"/>
      <c r="B11" s="7"/>
      <c r="C11" s="7"/>
      <c r="D11" s="7"/>
      <c r="E11" s="7"/>
      <c r="F11" s="7"/>
      <c r="G11" s="7"/>
      <c r="H11" s="7"/>
      <c r="I11" s="7"/>
      <c r="J11" s="7"/>
      <c r="K11" s="7"/>
      <c r="L11" s="7"/>
      <c r="M11" s="7"/>
      <c r="N11" s="7"/>
      <c r="O11" s="7"/>
      <c r="P11" s="299"/>
      <c r="Q11" s="7"/>
      <c r="R11" s="7"/>
      <c r="S11" s="7"/>
      <c r="T11" s="7"/>
      <c r="U11" s="7"/>
      <c r="V11" s="7"/>
      <c r="W11" s="7"/>
      <c r="X11" s="7"/>
      <c r="Y11" s="7"/>
      <c r="Z11" s="7"/>
      <c r="AA11" s="7"/>
      <c r="AB11" s="7"/>
    </row>
    <row r="12" spans="1:28" ht="13.5" thickBot="1">
      <c r="A12" s="7"/>
      <c r="B12" s="32" t="s">
        <v>332</v>
      </c>
      <c r="C12" s="32"/>
      <c r="D12" s="329"/>
      <c r="E12" s="329"/>
      <c r="F12" s="329"/>
      <c r="G12" s="329"/>
      <c r="H12" s="329"/>
      <c r="I12" s="7"/>
      <c r="J12" s="7"/>
      <c r="K12" s="7"/>
      <c r="L12" s="7"/>
      <c r="M12" s="7"/>
      <c r="N12" s="7"/>
      <c r="O12" s="7"/>
      <c r="P12" s="299"/>
      <c r="Q12" s="7"/>
      <c r="R12" s="7"/>
      <c r="S12" s="7"/>
      <c r="T12" s="7"/>
      <c r="U12" s="7"/>
      <c r="V12" s="7"/>
      <c r="W12" s="7"/>
      <c r="X12" s="7"/>
      <c r="Y12" s="7"/>
      <c r="Z12" s="7"/>
      <c r="AA12" s="7"/>
      <c r="AB12" s="7"/>
    </row>
    <row r="13" spans="1:28" s="331" customFormat="1" ht="11.25" customHeight="1">
      <c r="A13" s="330"/>
      <c r="B13" s="329"/>
      <c r="C13" s="329"/>
      <c r="D13" s="329"/>
      <c r="E13" s="329"/>
      <c r="F13" s="329"/>
      <c r="G13" s="329"/>
      <c r="H13" s="329"/>
      <c r="I13" s="330"/>
      <c r="J13" s="330"/>
      <c r="K13" s="330"/>
      <c r="L13" s="330"/>
      <c r="M13" s="330"/>
      <c r="N13" s="330"/>
      <c r="O13" s="330"/>
      <c r="P13" s="299"/>
      <c r="Q13" s="330"/>
      <c r="R13" s="330"/>
      <c r="S13" s="330"/>
      <c r="T13" s="330"/>
      <c r="U13" s="330"/>
      <c r="V13" s="330"/>
      <c r="W13" s="330"/>
      <c r="X13" s="330"/>
      <c r="Y13" s="330"/>
      <c r="Z13" s="330"/>
      <c r="AA13" s="330"/>
      <c r="AB13" s="330"/>
    </row>
    <row r="14" spans="1:28" ht="11.45" customHeight="1">
      <c r="A14" s="7"/>
      <c r="B14" s="7"/>
      <c r="C14" s="7"/>
      <c r="D14" s="7"/>
      <c r="E14" s="433" t="s">
        <v>18</v>
      </c>
      <c r="F14" s="437"/>
      <c r="G14" s="437"/>
      <c r="H14" s="436"/>
      <c r="I14" s="7"/>
      <c r="J14" s="7"/>
      <c r="K14" s="7"/>
      <c r="L14" s="7"/>
      <c r="M14" s="7"/>
      <c r="N14" s="7"/>
      <c r="O14" s="7"/>
      <c r="P14" s="299"/>
      <c r="Q14" s="7"/>
      <c r="R14" s="7"/>
      <c r="S14" s="7"/>
      <c r="T14" s="7"/>
      <c r="U14" s="7"/>
      <c r="V14" s="7"/>
      <c r="W14" s="7"/>
      <c r="X14" s="7"/>
      <c r="Y14" s="7"/>
      <c r="Z14" s="7"/>
      <c r="AA14" s="7"/>
      <c r="AB14" s="7"/>
    </row>
    <row r="15" spans="1:28" ht="30" customHeight="1" thickBot="1">
      <c r="A15" s="7"/>
      <c r="B15" s="45" t="s">
        <v>93</v>
      </c>
      <c r="C15" s="45"/>
      <c r="D15" s="46" t="s">
        <v>195</v>
      </c>
      <c r="E15" s="35" t="s">
        <v>196</v>
      </c>
      <c r="F15" s="35" t="s">
        <v>197</v>
      </c>
      <c r="G15" s="35" t="s">
        <v>198</v>
      </c>
      <c r="H15" s="46" t="s">
        <v>199</v>
      </c>
      <c r="I15" s="7"/>
      <c r="J15" s="7"/>
      <c r="K15" s="7"/>
      <c r="L15" s="7"/>
      <c r="M15" s="7"/>
      <c r="N15" s="7"/>
      <c r="O15" s="7"/>
      <c r="P15" s="299"/>
      <c r="Q15" s="7"/>
      <c r="R15" s="7"/>
      <c r="S15" s="7"/>
      <c r="T15" s="7"/>
      <c r="U15" s="7"/>
      <c r="V15" s="7"/>
      <c r="W15" s="7"/>
      <c r="X15" s="7"/>
      <c r="Y15" s="7"/>
      <c r="Z15" s="7"/>
      <c r="AA15" s="7"/>
      <c r="AB15" s="7"/>
    </row>
    <row r="16" spans="1:28" ht="12">
      <c r="A16" s="7"/>
      <c r="B16" s="44">
        <v>1</v>
      </c>
      <c r="C16" s="7" t="s">
        <v>200</v>
      </c>
      <c r="D16" s="140">
        <f>'15. Credit Card Debt'!$D$37</f>
        <v>10000</v>
      </c>
      <c r="E16" s="79">
        <f>'15. Credit Card Debt'!$D$38</f>
        <v>0.1699</v>
      </c>
      <c r="F16" s="141">
        <f>'15. Credit Card Debt'!G40/12</f>
        <v>7.333333333333333</v>
      </c>
      <c r="G16" s="142">
        <f>'15. Credit Card Debt'!$D$40</f>
        <v>200</v>
      </c>
      <c r="H16" s="140">
        <f>'15. Credit Card Debt'!$G$37</f>
        <v>17600</v>
      </c>
      <c r="I16" s="7"/>
      <c r="J16" s="7"/>
      <c r="K16" s="7"/>
      <c r="L16" s="7"/>
      <c r="M16" s="7"/>
      <c r="N16" s="7"/>
      <c r="O16" s="7"/>
      <c r="P16" s="299"/>
      <c r="Q16" s="7"/>
      <c r="R16" s="7"/>
      <c r="S16" s="7"/>
      <c r="T16" s="7"/>
      <c r="U16" s="7"/>
      <c r="V16" s="7"/>
      <c r="W16" s="7"/>
      <c r="X16" s="7"/>
      <c r="Y16" s="7"/>
      <c r="Z16" s="7"/>
      <c r="AA16" s="7"/>
      <c r="AB16" s="7"/>
    </row>
    <row r="17" spans="1:28" ht="12">
      <c r="A17" s="7"/>
      <c r="B17" s="44">
        <v>2</v>
      </c>
      <c r="C17" s="7" t="s">
        <v>201</v>
      </c>
      <c r="D17" s="140">
        <f>'19. Mortgage Analysis'!$E$34</f>
        <v>624000</v>
      </c>
      <c r="E17" s="79">
        <f>'19. Mortgage Analysis'!$E$35</f>
        <v>3.2500000000000001E-2</v>
      </c>
      <c r="F17" s="143">
        <f>'19. Mortgage Analysis'!$E$36</f>
        <v>30</v>
      </c>
      <c r="G17" s="142">
        <f>'19. Mortgage Analysis'!$E$45</f>
        <v>2715.687431011655</v>
      </c>
      <c r="H17" s="140">
        <f>'19. Mortgage Analysis'!$E$51</f>
        <v>977647.47516419587</v>
      </c>
      <c r="I17" s="7"/>
      <c r="J17" s="7"/>
      <c r="K17" s="7"/>
      <c r="L17" s="7"/>
      <c r="M17" s="7"/>
      <c r="N17" s="7"/>
      <c r="O17" s="7"/>
      <c r="P17" s="299"/>
      <c r="Q17" s="7"/>
      <c r="R17" s="7"/>
      <c r="S17" s="7"/>
      <c r="T17" s="7"/>
      <c r="U17" s="7"/>
      <c r="V17" s="7"/>
      <c r="W17" s="7"/>
      <c r="X17" s="7"/>
      <c r="Y17" s="7"/>
      <c r="Z17" s="7"/>
      <c r="AA17" s="7"/>
      <c r="AB17" s="7"/>
    </row>
    <row r="18" spans="1:28" ht="12">
      <c r="A18" s="7"/>
      <c r="B18" s="44">
        <v>3</v>
      </c>
      <c r="C18" s="7" t="s">
        <v>202</v>
      </c>
      <c r="D18" s="140">
        <f>'16. Student Loan Debt'!D41</f>
        <v>100000</v>
      </c>
      <c r="E18" s="79">
        <f>'16. Student Loan Debt'!D44</f>
        <v>0.06</v>
      </c>
      <c r="F18" s="143">
        <f>'16. Student Loan Debt'!$D$42</f>
        <v>10</v>
      </c>
      <c r="G18" s="142">
        <f>-'16. Student Loan Debt'!$C$49</f>
        <v>1110.2050194164945</v>
      </c>
      <c r="H18" s="140">
        <f>-'16. Student Loan Debt'!G41</f>
        <v>133224.60232997907</v>
      </c>
      <c r="I18" s="7"/>
      <c r="J18" s="7"/>
      <c r="K18" s="7"/>
      <c r="L18" s="7"/>
      <c r="M18" s="7"/>
      <c r="N18" s="7"/>
      <c r="O18" s="7"/>
      <c r="P18" s="299"/>
      <c r="Q18" s="7"/>
      <c r="R18" s="7"/>
      <c r="S18" s="7"/>
      <c r="T18" s="7"/>
      <c r="U18" s="7"/>
      <c r="V18" s="7"/>
      <c r="W18" s="7"/>
      <c r="X18" s="7"/>
      <c r="Y18" s="7"/>
      <c r="Z18" s="7"/>
      <c r="AA18" s="7"/>
      <c r="AB18" s="7"/>
    </row>
    <row r="19" spans="1:28" ht="12">
      <c r="A19" s="7"/>
      <c r="B19" s="44">
        <v>4</v>
      </c>
      <c r="C19" s="7" t="s">
        <v>203</v>
      </c>
      <c r="D19" s="140">
        <f>'17. Car Loan Debt'!D33</f>
        <v>20000</v>
      </c>
      <c r="E19" s="79">
        <f>'17. Car Loan Debt'!D36</f>
        <v>2.9899999999999999E-2</v>
      </c>
      <c r="F19" s="143">
        <f>'17. Car Loan Debt'!$D$34</f>
        <v>5</v>
      </c>
      <c r="G19" s="142">
        <f>-'17. Car Loan Debt'!C41</f>
        <v>359.28494335183029</v>
      </c>
      <c r="H19" s="140">
        <f>-'17. Car Loan Debt'!G33</f>
        <v>21557.096601109817</v>
      </c>
      <c r="I19" s="7"/>
      <c r="J19" s="7"/>
      <c r="K19" s="7"/>
      <c r="L19" s="7"/>
      <c r="M19" s="7"/>
      <c r="N19" s="7"/>
      <c r="O19" s="7"/>
      <c r="P19" s="299"/>
      <c r="Q19" s="7"/>
      <c r="R19" s="7"/>
      <c r="S19" s="7"/>
      <c r="T19" s="7"/>
      <c r="U19" s="7"/>
      <c r="V19" s="7"/>
      <c r="W19" s="7"/>
      <c r="X19" s="7"/>
      <c r="Y19" s="7"/>
      <c r="Z19" s="7"/>
      <c r="AA19" s="7"/>
      <c r="AB19" s="7"/>
    </row>
    <row r="20" spans="1:28" ht="12.75" thickBot="1">
      <c r="A20" s="7"/>
      <c r="B20" s="42" t="s">
        <v>204</v>
      </c>
      <c r="C20" s="42"/>
      <c r="D20" s="43">
        <f>SUBTOTAL(9,D16:D19)</f>
        <v>754000</v>
      </c>
      <c r="E20" s="42"/>
      <c r="F20" s="42"/>
      <c r="G20" s="42">
        <f t="shared" ref="G20:H20" si="0">SUM(G16:G19)</f>
        <v>4385.1773937799799</v>
      </c>
      <c r="H20" s="42">
        <f t="shared" si="0"/>
        <v>1150029.1740952847</v>
      </c>
      <c r="I20" s="7"/>
      <c r="J20" s="7"/>
      <c r="K20" s="7"/>
      <c r="L20" s="7"/>
      <c r="M20" s="7"/>
      <c r="N20" s="7"/>
      <c r="O20" s="7"/>
      <c r="P20" s="299"/>
      <c r="Q20" s="7"/>
      <c r="R20" s="7"/>
      <c r="S20" s="7"/>
      <c r="T20" s="7"/>
      <c r="U20" s="7"/>
      <c r="V20" s="7"/>
      <c r="W20" s="7"/>
      <c r="X20" s="7"/>
      <c r="Y20" s="7"/>
      <c r="Z20" s="7"/>
      <c r="AA20" s="7"/>
      <c r="AB20" s="7"/>
    </row>
    <row r="21" spans="1:28" ht="12">
      <c r="A21" s="7"/>
      <c r="D21" s="7"/>
      <c r="E21" s="7"/>
      <c r="F21" s="7"/>
      <c r="G21" s="7"/>
      <c r="H21" s="7"/>
      <c r="I21" s="7"/>
      <c r="J21" s="7"/>
      <c r="K21" s="7"/>
      <c r="L21" s="7"/>
      <c r="M21" s="7"/>
      <c r="N21" s="7"/>
      <c r="O21" s="7"/>
      <c r="P21" s="299"/>
      <c r="Q21" s="7"/>
      <c r="R21" s="7"/>
      <c r="S21" s="7"/>
      <c r="T21" s="7"/>
      <c r="U21" s="7"/>
      <c r="V21" s="7"/>
      <c r="W21" s="7"/>
      <c r="X21" s="7"/>
      <c r="Y21" s="7"/>
      <c r="Z21" s="7"/>
      <c r="AA21" s="7"/>
      <c r="AB21" s="7"/>
    </row>
    <row r="22" spans="1:28" s="325" customFormat="1" ht="11.25" customHeight="1">
      <c r="A22" s="7"/>
      <c r="D22" s="7"/>
      <c r="E22" s="7"/>
      <c r="F22" s="7"/>
      <c r="G22" s="7"/>
      <c r="H22" s="7"/>
      <c r="I22" s="7"/>
      <c r="J22" s="7"/>
      <c r="K22" s="7"/>
      <c r="L22" s="7"/>
      <c r="M22" s="7"/>
      <c r="N22" s="7"/>
      <c r="O22" s="7"/>
      <c r="P22" s="299"/>
      <c r="Q22" s="7"/>
      <c r="R22" s="7"/>
      <c r="S22" s="7"/>
      <c r="T22" s="7"/>
      <c r="U22" s="7"/>
      <c r="V22" s="7"/>
      <c r="W22" s="7"/>
      <c r="X22" s="7"/>
      <c r="Y22" s="7"/>
      <c r="Z22" s="7"/>
      <c r="AA22" s="7"/>
      <c r="AB22" s="7"/>
    </row>
    <row r="23" spans="1:28" s="325" customFormat="1" ht="11.25" customHeight="1">
      <c r="A23" s="7"/>
      <c r="D23" s="7"/>
      <c r="E23" s="7"/>
      <c r="F23" s="7"/>
      <c r="G23" s="7"/>
      <c r="H23" s="7"/>
      <c r="I23" s="7"/>
      <c r="J23" s="7"/>
      <c r="K23" s="7"/>
      <c r="L23" s="7"/>
      <c r="M23" s="7"/>
      <c r="N23" s="7"/>
      <c r="O23" s="7"/>
      <c r="P23" s="299"/>
      <c r="Q23" s="7"/>
      <c r="R23" s="7"/>
      <c r="S23" s="7"/>
      <c r="T23" s="7"/>
      <c r="U23" s="7"/>
      <c r="V23" s="7"/>
      <c r="W23" s="7"/>
      <c r="X23" s="7"/>
      <c r="Y23" s="7"/>
      <c r="Z23" s="7"/>
      <c r="AA23" s="7"/>
      <c r="AB23" s="7"/>
    </row>
    <row r="24" spans="1:28" s="325" customFormat="1" ht="11.25" customHeight="1">
      <c r="A24" s="7"/>
      <c r="D24" s="7"/>
      <c r="E24" s="7"/>
      <c r="F24" s="7"/>
      <c r="G24" s="7"/>
      <c r="H24" s="7"/>
      <c r="I24" s="7"/>
      <c r="J24" s="7"/>
      <c r="K24" s="7"/>
      <c r="L24" s="7"/>
      <c r="M24" s="7"/>
      <c r="N24" s="7"/>
      <c r="O24" s="7"/>
      <c r="P24" s="299"/>
      <c r="Q24" s="7"/>
      <c r="R24" s="7"/>
      <c r="S24" s="7"/>
      <c r="T24" s="7"/>
      <c r="U24" s="7"/>
      <c r="V24" s="7"/>
      <c r="W24" s="7"/>
      <c r="X24" s="7"/>
      <c r="Y24" s="7"/>
      <c r="Z24" s="7"/>
      <c r="AA24" s="7"/>
      <c r="AB24" s="7"/>
    </row>
    <row r="25" spans="1:28" s="325" customFormat="1" ht="11.25" customHeight="1">
      <c r="A25" s="7"/>
      <c r="D25" s="7"/>
      <c r="E25" s="7"/>
      <c r="F25" s="7"/>
      <c r="G25" s="7"/>
      <c r="H25" s="7"/>
      <c r="I25" s="7"/>
      <c r="J25" s="7"/>
      <c r="K25" s="7"/>
      <c r="L25" s="7"/>
      <c r="M25" s="7"/>
      <c r="N25" s="7"/>
      <c r="O25" s="7"/>
      <c r="P25" s="299"/>
      <c r="Q25" s="7"/>
      <c r="R25" s="7"/>
      <c r="S25" s="7"/>
      <c r="T25" s="7"/>
      <c r="U25" s="7"/>
      <c r="V25" s="7"/>
      <c r="W25" s="7"/>
      <c r="X25" s="7"/>
      <c r="Y25" s="7"/>
      <c r="Z25" s="7"/>
      <c r="AA25" s="7"/>
      <c r="AB25" s="7"/>
    </row>
    <row r="26" spans="1:28" s="325" customFormat="1" ht="11.25" customHeight="1">
      <c r="A26" s="7"/>
      <c r="D26" s="7"/>
      <c r="E26" s="7"/>
      <c r="F26" s="7"/>
      <c r="G26" s="7"/>
      <c r="H26" s="7"/>
      <c r="I26" s="7"/>
      <c r="J26" s="7"/>
      <c r="K26" s="7"/>
      <c r="L26" s="7"/>
      <c r="M26" s="7"/>
      <c r="N26" s="7"/>
      <c r="O26" s="7"/>
      <c r="P26" s="299"/>
      <c r="Q26" s="7"/>
      <c r="R26" s="7"/>
      <c r="S26" s="7"/>
      <c r="T26" s="7"/>
      <c r="U26" s="7"/>
      <c r="V26" s="7"/>
      <c r="W26" s="7"/>
      <c r="X26" s="7"/>
      <c r="Y26" s="7"/>
      <c r="Z26" s="7"/>
      <c r="AA26" s="7"/>
      <c r="AB26" s="7"/>
    </row>
    <row r="27" spans="1:28" s="325" customFormat="1" ht="11.25" customHeight="1">
      <c r="A27" s="7"/>
      <c r="D27" s="7"/>
      <c r="E27" s="7"/>
      <c r="F27" s="7"/>
      <c r="G27" s="7"/>
      <c r="H27" s="7"/>
      <c r="I27" s="7"/>
      <c r="J27" s="7"/>
      <c r="K27" s="7"/>
      <c r="L27" s="7"/>
      <c r="M27" s="7"/>
      <c r="N27" s="7"/>
      <c r="O27" s="7"/>
      <c r="P27" s="299"/>
      <c r="Q27" s="7"/>
      <c r="R27" s="7"/>
      <c r="S27" s="7"/>
      <c r="T27" s="7"/>
      <c r="U27" s="7"/>
      <c r="V27" s="7"/>
      <c r="W27" s="7"/>
      <c r="X27" s="7"/>
      <c r="Y27" s="7"/>
      <c r="Z27" s="7"/>
      <c r="AA27" s="7"/>
      <c r="AB27" s="7"/>
    </row>
    <row r="28" spans="1:28" s="325" customFormat="1" ht="11.25" customHeight="1">
      <c r="A28" s="7"/>
      <c r="D28" s="7"/>
      <c r="E28" s="7"/>
      <c r="F28" s="7"/>
      <c r="G28" s="7"/>
      <c r="H28" s="7"/>
      <c r="I28" s="7"/>
      <c r="J28" s="7"/>
      <c r="K28" s="7"/>
      <c r="L28" s="7"/>
      <c r="M28" s="7"/>
      <c r="N28" s="7"/>
      <c r="O28" s="7"/>
      <c r="P28" s="299"/>
      <c r="Q28" s="7"/>
      <c r="R28" s="7"/>
      <c r="S28" s="7"/>
      <c r="T28" s="7"/>
      <c r="U28" s="7"/>
      <c r="V28" s="7"/>
      <c r="W28" s="7"/>
      <c r="X28" s="7"/>
      <c r="Y28" s="7"/>
      <c r="Z28" s="7"/>
      <c r="AA28" s="7"/>
      <c r="AB28" s="7"/>
    </row>
    <row r="29" spans="1:28" s="325" customFormat="1" ht="11.25" customHeight="1">
      <c r="A29" s="7"/>
      <c r="D29" s="7"/>
      <c r="E29" s="7"/>
      <c r="F29" s="7"/>
      <c r="G29" s="7"/>
      <c r="H29" s="7"/>
      <c r="I29" s="7"/>
      <c r="J29" s="7"/>
      <c r="K29" s="7"/>
      <c r="L29" s="7"/>
      <c r="M29" s="7"/>
      <c r="N29" s="7"/>
      <c r="O29" s="7"/>
      <c r="P29" s="299"/>
      <c r="Q29" s="7"/>
      <c r="R29" s="7"/>
      <c r="S29" s="7"/>
      <c r="T29" s="7"/>
      <c r="U29" s="7"/>
      <c r="V29" s="7"/>
      <c r="W29" s="7"/>
      <c r="X29" s="7"/>
      <c r="Y29" s="7"/>
      <c r="Z29" s="7"/>
      <c r="AA29" s="7"/>
      <c r="AB29" s="7"/>
    </row>
    <row r="30" spans="1:28" s="325" customFormat="1" ht="11.25" customHeight="1">
      <c r="A30" s="7"/>
      <c r="D30" s="7"/>
      <c r="E30" s="7"/>
      <c r="F30" s="7"/>
      <c r="G30" s="7"/>
      <c r="H30" s="7"/>
      <c r="I30" s="7"/>
      <c r="J30" s="7"/>
      <c r="K30" s="7"/>
      <c r="L30" s="7"/>
      <c r="M30" s="7"/>
      <c r="N30" s="7"/>
      <c r="O30" s="7"/>
      <c r="P30" s="299"/>
      <c r="Q30" s="7"/>
      <c r="R30" s="7"/>
      <c r="S30" s="7"/>
      <c r="T30" s="7"/>
      <c r="U30" s="7"/>
      <c r="V30" s="7"/>
      <c r="W30" s="7"/>
      <c r="X30" s="7"/>
      <c r="Y30" s="7"/>
      <c r="Z30" s="7"/>
      <c r="AA30" s="7"/>
      <c r="AB30" s="7"/>
    </row>
    <row r="31" spans="1:28" s="325" customFormat="1" ht="11.25" customHeight="1">
      <c r="A31" s="7"/>
      <c r="D31" s="7"/>
      <c r="E31" s="7"/>
      <c r="F31" s="7"/>
      <c r="G31" s="7"/>
      <c r="H31" s="7"/>
      <c r="I31" s="7"/>
      <c r="J31" s="7"/>
      <c r="K31" s="7"/>
      <c r="L31" s="7"/>
      <c r="M31" s="7"/>
      <c r="N31" s="7"/>
      <c r="O31" s="7"/>
      <c r="P31" s="299"/>
      <c r="Q31" s="7"/>
      <c r="R31" s="7"/>
      <c r="S31" s="7"/>
      <c r="T31" s="7"/>
      <c r="U31" s="7"/>
      <c r="V31" s="7"/>
      <c r="W31" s="7"/>
      <c r="X31" s="7"/>
      <c r="Y31" s="7"/>
      <c r="Z31" s="7"/>
      <c r="AA31" s="7"/>
      <c r="AB31" s="7"/>
    </row>
    <row r="32" spans="1:28" s="325" customFormat="1" ht="11.25" customHeight="1">
      <c r="A32" s="7"/>
      <c r="D32" s="7"/>
      <c r="E32" s="7"/>
      <c r="F32" s="7"/>
      <c r="G32" s="7"/>
      <c r="H32" s="7"/>
      <c r="I32" s="7"/>
      <c r="J32" s="7"/>
      <c r="K32" s="7"/>
      <c r="L32" s="7"/>
      <c r="M32" s="7"/>
      <c r="N32" s="7"/>
      <c r="O32" s="7"/>
      <c r="P32" s="299"/>
      <c r="Q32" s="7"/>
      <c r="R32" s="7"/>
      <c r="S32" s="7"/>
      <c r="T32" s="7"/>
      <c r="U32" s="7"/>
      <c r="V32" s="7"/>
      <c r="W32" s="7"/>
      <c r="X32" s="7"/>
      <c r="Y32" s="7"/>
      <c r="Z32" s="7"/>
      <c r="AA32" s="7"/>
      <c r="AB32" s="7"/>
    </row>
    <row r="33" spans="1:28" s="325" customFormat="1" ht="11.25" customHeight="1">
      <c r="A33" s="7"/>
      <c r="D33" s="7"/>
      <c r="E33" s="7"/>
      <c r="F33" s="7"/>
      <c r="G33" s="7"/>
      <c r="H33" s="7"/>
      <c r="I33" s="7"/>
      <c r="J33" s="7"/>
      <c r="K33" s="7"/>
      <c r="L33" s="7"/>
      <c r="M33" s="7"/>
      <c r="N33" s="7"/>
      <c r="O33" s="7"/>
      <c r="P33" s="299"/>
      <c r="Q33" s="7"/>
      <c r="R33" s="7"/>
      <c r="S33" s="7"/>
      <c r="T33" s="7"/>
      <c r="U33" s="7"/>
      <c r="V33" s="7"/>
      <c r="W33" s="7"/>
      <c r="X33" s="7"/>
      <c r="Y33" s="7"/>
      <c r="Z33" s="7"/>
      <c r="AA33" s="7"/>
      <c r="AB33" s="7"/>
    </row>
    <row r="34" spans="1:28" s="325" customFormat="1" ht="11.25" customHeight="1">
      <c r="A34" s="7"/>
      <c r="D34" s="7"/>
      <c r="E34" s="7"/>
      <c r="F34" s="7"/>
      <c r="G34" s="7"/>
      <c r="H34" s="7"/>
      <c r="I34" s="7"/>
      <c r="J34" s="7"/>
      <c r="K34" s="7"/>
      <c r="L34" s="7"/>
      <c r="M34" s="7"/>
      <c r="N34" s="7"/>
      <c r="O34" s="7"/>
      <c r="P34" s="299"/>
      <c r="Q34" s="7"/>
      <c r="R34" s="7"/>
      <c r="S34" s="7"/>
      <c r="T34" s="7"/>
      <c r="U34" s="7"/>
      <c r="V34" s="7"/>
      <c r="W34" s="7"/>
      <c r="X34" s="7"/>
      <c r="Y34" s="7"/>
      <c r="Z34" s="7"/>
      <c r="AA34" s="7"/>
      <c r="AB34" s="7"/>
    </row>
    <row r="35" spans="1:28" s="325" customFormat="1" ht="11.25" customHeight="1">
      <c r="A35" s="7"/>
      <c r="D35" s="7"/>
      <c r="E35" s="7"/>
      <c r="F35" s="7"/>
      <c r="G35" s="7"/>
      <c r="H35" s="7"/>
      <c r="I35" s="7"/>
      <c r="J35" s="7"/>
      <c r="K35" s="7"/>
      <c r="L35" s="7"/>
      <c r="M35" s="7"/>
      <c r="N35" s="7"/>
      <c r="O35" s="7"/>
      <c r="P35" s="299"/>
      <c r="Q35" s="7"/>
      <c r="R35" s="7"/>
      <c r="S35" s="7"/>
      <c r="T35" s="7"/>
      <c r="U35" s="7"/>
      <c r="V35" s="7"/>
      <c r="W35" s="7"/>
      <c r="X35" s="7"/>
      <c r="Y35" s="7"/>
      <c r="Z35" s="7"/>
      <c r="AA35" s="7"/>
      <c r="AB35" s="7"/>
    </row>
    <row r="36" spans="1:28" s="325" customFormat="1" ht="11.25" customHeight="1">
      <c r="A36" s="7"/>
      <c r="D36" s="7"/>
      <c r="E36" s="7"/>
      <c r="F36" s="7"/>
      <c r="G36" s="7"/>
      <c r="H36" s="7"/>
      <c r="I36" s="7"/>
      <c r="J36" s="7"/>
      <c r="K36" s="7"/>
      <c r="L36" s="7"/>
      <c r="M36" s="7"/>
      <c r="N36" s="7"/>
      <c r="O36" s="7"/>
      <c r="P36" s="299"/>
      <c r="Q36" s="7"/>
      <c r="R36" s="7"/>
      <c r="S36" s="7"/>
      <c r="T36" s="7"/>
      <c r="U36" s="7"/>
      <c r="V36" s="7"/>
      <c r="W36" s="7"/>
      <c r="X36" s="7"/>
      <c r="Y36" s="7"/>
      <c r="Z36" s="7"/>
      <c r="AA36" s="7"/>
      <c r="AB36" s="7"/>
    </row>
    <row r="37" spans="1:28" s="325" customFormat="1" ht="11.25" customHeight="1">
      <c r="A37" s="7"/>
      <c r="D37" s="7"/>
      <c r="E37" s="7"/>
      <c r="F37" s="7"/>
      <c r="G37" s="7"/>
      <c r="H37" s="7"/>
      <c r="I37" s="7"/>
      <c r="J37" s="7"/>
      <c r="K37" s="7"/>
      <c r="L37" s="7"/>
      <c r="M37" s="7"/>
      <c r="N37" s="7"/>
      <c r="O37" s="7"/>
      <c r="P37" s="299"/>
      <c r="Q37" s="7"/>
      <c r="R37" s="7"/>
      <c r="S37" s="7"/>
      <c r="T37" s="7"/>
      <c r="U37" s="7"/>
      <c r="V37" s="7"/>
      <c r="W37" s="7"/>
      <c r="X37" s="7"/>
      <c r="Y37" s="7"/>
      <c r="Z37" s="7"/>
      <c r="AA37" s="7"/>
      <c r="AB37" s="7"/>
    </row>
    <row r="38" spans="1:28" ht="11.25" customHeight="1">
      <c r="P38" s="299"/>
      <c r="Q38" s="7"/>
      <c r="R38" s="7"/>
      <c r="S38" s="7"/>
      <c r="T38" s="7"/>
      <c r="U38" s="7"/>
      <c r="V38" s="7"/>
      <c r="W38" s="7"/>
      <c r="X38" s="7"/>
      <c r="Y38" s="7"/>
      <c r="Z38" s="7"/>
      <c r="AA38" s="7"/>
      <c r="AB38" s="7"/>
    </row>
    <row r="39" spans="1:28" ht="11.25" customHeight="1">
      <c r="A39" s="299"/>
      <c r="B39" s="299"/>
      <c r="C39" s="299"/>
      <c r="D39" s="299"/>
      <c r="E39" s="299"/>
      <c r="F39" s="299"/>
      <c r="G39" s="299"/>
      <c r="H39" s="299"/>
      <c r="I39" s="299"/>
      <c r="J39" s="299"/>
      <c r="K39" s="299"/>
      <c r="L39" s="299"/>
      <c r="M39" s="299"/>
      <c r="N39" s="299"/>
      <c r="O39" s="299"/>
      <c r="P39" s="299"/>
      <c r="Q39" s="7"/>
      <c r="R39" s="7"/>
      <c r="S39" s="7"/>
      <c r="T39" s="7"/>
      <c r="U39" s="7"/>
      <c r="V39" s="7"/>
      <c r="W39" s="7"/>
      <c r="X39" s="7"/>
      <c r="Y39" s="7"/>
      <c r="Z39" s="7"/>
      <c r="AA39" s="7"/>
      <c r="AB39" s="7"/>
    </row>
    <row r="40" spans="1:28" ht="11.2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row>
    <row r="41" spans="1:28" ht="11.25" customHeight="1">
      <c r="A41" s="7"/>
      <c r="I41" s="7"/>
      <c r="J41" s="7"/>
      <c r="K41" s="7"/>
      <c r="L41" s="7"/>
      <c r="M41" s="7"/>
      <c r="N41" s="7"/>
      <c r="O41" s="7"/>
      <c r="P41" s="7"/>
      <c r="Q41" s="7"/>
      <c r="R41" s="7"/>
      <c r="S41" s="7"/>
      <c r="T41" s="7"/>
      <c r="U41" s="7"/>
      <c r="V41" s="7"/>
      <c r="W41" s="7"/>
      <c r="X41" s="7"/>
      <c r="Y41" s="7"/>
      <c r="Z41" s="7"/>
      <c r="AA41" s="7"/>
      <c r="AB41" s="7"/>
    </row>
    <row r="42" spans="1:28" ht="11.25" customHeight="1">
      <c r="A42" s="7"/>
      <c r="I42" s="7"/>
      <c r="J42" s="7"/>
      <c r="K42" s="7"/>
      <c r="L42" s="7"/>
      <c r="M42" s="7"/>
      <c r="N42" s="7"/>
      <c r="O42" s="7"/>
      <c r="P42" s="7"/>
      <c r="Q42" s="7"/>
      <c r="R42" s="7"/>
      <c r="S42" s="7"/>
      <c r="T42" s="7"/>
      <c r="U42" s="7"/>
      <c r="V42" s="7"/>
      <c r="W42" s="7"/>
      <c r="X42" s="7"/>
      <c r="Y42" s="7"/>
      <c r="Z42" s="7"/>
      <c r="AA42" s="7"/>
      <c r="AB42" s="7"/>
    </row>
    <row r="43" spans="1:28" ht="25.5" customHeight="1">
      <c r="A43" s="7"/>
      <c r="I43" s="7"/>
      <c r="J43" s="7"/>
      <c r="K43" s="7"/>
      <c r="L43" s="7"/>
      <c r="M43" s="7"/>
      <c r="N43" s="7"/>
      <c r="O43" s="7"/>
      <c r="P43" s="7"/>
      <c r="Q43" s="7"/>
      <c r="R43" s="7"/>
      <c r="S43" s="7"/>
      <c r="T43" s="7"/>
      <c r="U43" s="7"/>
      <c r="V43" s="7"/>
      <c r="W43" s="7"/>
      <c r="X43" s="7"/>
      <c r="Y43" s="7"/>
      <c r="Z43" s="7"/>
      <c r="AA43" s="7"/>
      <c r="AB43" s="7"/>
    </row>
    <row r="44" spans="1:28" ht="11.25" customHeight="1">
      <c r="A44" s="7"/>
      <c r="I44" s="7"/>
      <c r="J44" s="7"/>
      <c r="K44" s="7"/>
      <c r="L44" s="7"/>
      <c r="M44" s="7"/>
      <c r="N44" s="7"/>
      <c r="O44" s="7"/>
      <c r="P44" s="7"/>
      <c r="Q44" s="7"/>
      <c r="R44" s="7"/>
      <c r="S44" s="7"/>
      <c r="T44" s="7"/>
      <c r="U44" s="7"/>
      <c r="V44" s="7"/>
      <c r="W44" s="7"/>
      <c r="X44" s="7"/>
      <c r="Y44" s="7"/>
      <c r="Z44" s="7"/>
      <c r="AA44" s="7"/>
      <c r="AB44" s="7"/>
    </row>
    <row r="45" spans="1:28" ht="11.25" customHeight="1">
      <c r="A45" s="7"/>
      <c r="I45" s="7"/>
      <c r="J45" s="7"/>
      <c r="K45" s="7"/>
      <c r="L45" s="7"/>
      <c r="M45" s="7"/>
      <c r="N45" s="7"/>
      <c r="O45" s="7"/>
      <c r="P45" s="7"/>
      <c r="Q45" s="7"/>
      <c r="R45" s="7"/>
      <c r="S45" s="7"/>
      <c r="T45" s="7"/>
      <c r="U45" s="7"/>
      <c r="V45" s="7"/>
      <c r="W45" s="7"/>
      <c r="X45" s="7"/>
      <c r="Y45" s="7"/>
      <c r="Z45" s="7"/>
      <c r="AA45" s="7"/>
      <c r="AB45" s="7"/>
    </row>
    <row r="46" spans="1:28" ht="11.25" customHeight="1">
      <c r="A46" s="7"/>
      <c r="I46" s="7"/>
      <c r="J46" s="7"/>
      <c r="K46" s="7"/>
      <c r="L46" s="7"/>
      <c r="M46" s="7"/>
      <c r="N46" s="7"/>
      <c r="O46" s="7"/>
      <c r="P46" s="7"/>
      <c r="Q46" s="7"/>
      <c r="R46" s="7"/>
      <c r="S46" s="7"/>
      <c r="T46" s="7"/>
      <c r="U46" s="7"/>
      <c r="V46" s="7"/>
      <c r="W46" s="7"/>
      <c r="X46" s="7"/>
      <c r="Y46" s="7"/>
      <c r="Z46" s="7"/>
      <c r="AA46" s="7"/>
      <c r="AB46" s="7"/>
    </row>
    <row r="47" spans="1:28" ht="11.25" customHeight="1">
      <c r="A47" s="7"/>
      <c r="I47" s="7"/>
      <c r="J47" s="7"/>
      <c r="K47" s="7"/>
      <c r="L47" s="7"/>
      <c r="M47" s="7"/>
      <c r="N47" s="7"/>
      <c r="O47" s="7"/>
      <c r="P47" s="7"/>
      <c r="Q47" s="7"/>
      <c r="R47" s="7"/>
      <c r="S47" s="7"/>
      <c r="T47" s="7"/>
      <c r="U47" s="7"/>
      <c r="V47" s="7"/>
      <c r="W47" s="7"/>
      <c r="X47" s="7"/>
      <c r="Y47" s="7"/>
      <c r="Z47" s="7"/>
      <c r="AA47" s="7"/>
      <c r="AB47" s="7"/>
    </row>
    <row r="48" spans="1:28" ht="11.25" customHeight="1">
      <c r="A48" s="7"/>
      <c r="I48" s="7"/>
      <c r="J48" s="7"/>
      <c r="K48" s="7"/>
      <c r="L48" s="7"/>
      <c r="M48" s="7"/>
      <c r="N48" s="7"/>
      <c r="O48" s="7"/>
      <c r="P48" s="7"/>
      <c r="Q48" s="7"/>
      <c r="R48" s="7"/>
      <c r="S48" s="7"/>
      <c r="T48" s="7"/>
      <c r="U48" s="7"/>
      <c r="V48" s="7"/>
      <c r="W48" s="7"/>
      <c r="X48" s="7"/>
      <c r="Y48" s="7"/>
      <c r="Z48" s="7"/>
      <c r="AA48" s="7"/>
      <c r="AB48" s="7"/>
    </row>
    <row r="49" spans="1:28" ht="11.2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row>
    <row r="50" spans="1:28" ht="11.25" customHeight="1">
      <c r="A50" s="7"/>
      <c r="B50" s="12"/>
      <c r="C50" s="7"/>
      <c r="D50" s="7"/>
      <c r="E50" s="7"/>
      <c r="F50" s="7"/>
      <c r="G50" s="7"/>
      <c r="H50" s="7"/>
      <c r="I50" s="38"/>
      <c r="J50" s="7"/>
      <c r="K50" s="7"/>
      <c r="L50" s="7"/>
      <c r="M50" s="7"/>
      <c r="N50" s="7"/>
      <c r="O50" s="7"/>
      <c r="P50" s="7"/>
      <c r="Q50" s="7"/>
      <c r="R50" s="7"/>
      <c r="S50" s="7"/>
      <c r="T50" s="7"/>
      <c r="U50" s="7"/>
      <c r="V50" s="7"/>
      <c r="W50" s="7"/>
      <c r="X50" s="7"/>
      <c r="Y50" s="7"/>
      <c r="Z50" s="7"/>
      <c r="AA50" s="7"/>
      <c r="AB50" s="7"/>
    </row>
    <row r="51" spans="1:28" ht="11.2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row>
    <row r="52" spans="1:28" ht="11.2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row>
    <row r="53" spans="1:28" ht="11.2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row>
    <row r="54" spans="1:28" ht="11.2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row>
    <row r="55" spans="1:28" ht="11.2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row>
    <row r="56" spans="1:28" ht="11.2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row>
    <row r="57" spans="1:28" ht="11.2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row>
    <row r="58" spans="1:28" ht="11.2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row>
    <row r="59" spans="1:28" ht="11.2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row>
    <row r="60" spans="1:28" ht="11.2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row>
    <row r="61" spans="1:28" ht="11.2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row>
    <row r="62" spans="1:28" ht="11.2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row>
    <row r="63" spans="1:28" ht="11.2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row>
    <row r="64" spans="1:28" ht="11.2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row>
    <row r="65" spans="1:28" ht="11.2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row>
    <row r="66" spans="1:28" ht="11.2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row>
    <row r="67" spans="1:28" ht="11.2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row>
    <row r="68" spans="1:28" ht="11.2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row>
    <row r="69" spans="1:28" ht="11.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row>
    <row r="70" spans="1:28" ht="11.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row>
    <row r="71" spans="1:28" ht="11.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row>
    <row r="72" spans="1:28" ht="11.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row>
    <row r="73" spans="1:28" ht="11.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row>
    <row r="74" spans="1:28" ht="11.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row>
    <row r="75" spans="1:28" ht="11.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row>
    <row r="76" spans="1:28" ht="11.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row>
    <row r="77" spans="1:28" ht="11.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row>
    <row r="78" spans="1:28" ht="11.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row>
    <row r="79" spans="1:28" ht="11.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row>
    <row r="80" spans="1:28" ht="11.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row>
    <row r="81" spans="1:28" ht="11.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row>
    <row r="82" spans="1:28" ht="11.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row>
    <row r="83" spans="1:28" ht="11.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row>
    <row r="84" spans="1:28" ht="11.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row>
    <row r="85" spans="1:28" ht="11.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row>
    <row r="86" spans="1:28" ht="11.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row>
    <row r="87" spans="1:28" ht="11.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row>
    <row r="88" spans="1:28" ht="11.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row>
    <row r="89" spans="1:28" ht="11.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row>
    <row r="90" spans="1:28" ht="11.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row>
    <row r="91" spans="1:28" ht="11.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row>
    <row r="92" spans="1:28" ht="11.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row>
    <row r="93" spans="1:28" ht="11.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row>
    <row r="94" spans="1:28" ht="11.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row>
    <row r="95" spans="1:28" ht="11.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row>
    <row r="96" spans="1:28" ht="11.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row>
    <row r="97" spans="1:28" ht="11.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row>
    <row r="98" spans="1:28" ht="11.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row>
    <row r="99" spans="1:28" ht="11.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row>
    <row r="100" spans="1:28" ht="11.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row>
    <row r="101" spans="1:28" ht="11.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row>
    <row r="102" spans="1:28" ht="11.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row>
    <row r="103" spans="1:28" ht="11.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row>
    <row r="104" spans="1:28" ht="11.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row>
    <row r="105" spans="1:28" ht="11.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row>
    <row r="106" spans="1:28" ht="11.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row>
    <row r="107" spans="1:28" ht="11.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row>
    <row r="108" spans="1:28" ht="11.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row>
    <row r="109" spans="1:28" ht="11.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row>
    <row r="110" spans="1:28" ht="11.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row>
    <row r="111" spans="1:28" ht="11.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row>
    <row r="112" spans="1:28" ht="11.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row>
    <row r="113" spans="1:28" ht="11.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row>
    <row r="114" spans="1:28" ht="11.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row>
    <row r="115" spans="1:28" ht="11.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row>
    <row r="116" spans="1:28" ht="11.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row>
    <row r="117" spans="1:28" ht="11.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row>
    <row r="118" spans="1:28" ht="11.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row>
    <row r="119" spans="1:28" ht="11.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row>
    <row r="120" spans="1:28" ht="11.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row>
    <row r="121" spans="1:28" ht="11.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row>
    <row r="122" spans="1:28" ht="11.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row>
    <row r="123" spans="1:28" ht="11.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row>
    <row r="124" spans="1:28" ht="11.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row>
    <row r="125" spans="1:28" ht="11.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row>
    <row r="126" spans="1:28" ht="11.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row>
    <row r="127" spans="1:28" ht="11.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row>
    <row r="128" spans="1:28" ht="11.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row>
    <row r="129" spans="1:28" ht="11.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row>
    <row r="130" spans="1:28" ht="11.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row>
    <row r="131" spans="1:28" ht="11.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row>
    <row r="132" spans="1:28" ht="11.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row>
    <row r="133" spans="1:28" ht="11.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row>
    <row r="134" spans="1:28" ht="11.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row>
    <row r="135" spans="1:28" ht="11.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row>
    <row r="136" spans="1:28" ht="11.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row>
    <row r="137" spans="1:28" ht="11.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row>
    <row r="138" spans="1:28" ht="11.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row>
    <row r="139" spans="1:28" ht="11.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row>
    <row r="140" spans="1:28" ht="11.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row>
    <row r="141" spans="1:28" ht="11.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row>
    <row r="142" spans="1:28" ht="11.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row>
    <row r="143" spans="1:28" ht="11.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row>
    <row r="144" spans="1:28" ht="11.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row>
    <row r="145" spans="1:28" ht="11.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row>
    <row r="146" spans="1:28" ht="11.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row>
    <row r="147" spans="1:28" ht="11.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row>
    <row r="148" spans="1:28" ht="11.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row>
    <row r="149" spans="1:28" ht="11.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row>
    <row r="150" spans="1:28" ht="11.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row>
    <row r="151" spans="1:28" ht="11.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row>
    <row r="152" spans="1:28" ht="11.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row>
    <row r="153" spans="1:28" ht="11.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row>
    <row r="154" spans="1:28" ht="11.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row>
    <row r="155" spans="1:28" ht="11.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row>
    <row r="156" spans="1:28" ht="11.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row>
    <row r="157" spans="1:28" ht="11.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row>
    <row r="158" spans="1:28" ht="11.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row>
    <row r="159" spans="1:28" ht="11.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row>
    <row r="160" spans="1:28" ht="11.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row>
    <row r="161" spans="1:28" ht="11.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row>
    <row r="162" spans="1:28" ht="11.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row>
    <row r="163" spans="1:28"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row>
    <row r="164" spans="1:28"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row>
    <row r="165" spans="1:28"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row>
    <row r="166" spans="1:28"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row>
    <row r="167" spans="1:28"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row>
    <row r="168" spans="1:28"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row>
    <row r="169" spans="1:28"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row>
    <row r="170" spans="1:28"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row>
    <row r="171" spans="1:28"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row>
    <row r="172" spans="1:28"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row>
    <row r="173" spans="1:28"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row>
    <row r="174" spans="1:28"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row>
    <row r="175" spans="1:28"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row>
    <row r="176" spans="1:28"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row>
    <row r="177" spans="1:28"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row>
    <row r="178" spans="1:28"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row>
    <row r="179" spans="1:28"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row>
    <row r="180" spans="1:28"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row>
    <row r="181" spans="1:28"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row>
    <row r="182" spans="1:28"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row>
    <row r="183" spans="1:28"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row>
    <row r="184" spans="1:28"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row>
    <row r="185" spans="1:28"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row>
    <row r="186" spans="1:28"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row>
    <row r="187" spans="1:28"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row>
    <row r="188" spans="1:28"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row>
    <row r="189" spans="1:28"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row>
    <row r="190" spans="1:28"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row>
    <row r="191" spans="1:28"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row>
    <row r="192" spans="1:28"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row>
    <row r="193" spans="1:28"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row>
    <row r="194" spans="1:28"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row>
    <row r="195" spans="1:28"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row>
    <row r="196" spans="1:28"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row>
    <row r="197" spans="1:28"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row>
    <row r="198" spans="1:28"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row>
    <row r="199" spans="1:28"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row>
    <row r="200" spans="1:28"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row>
    <row r="201" spans="1:28"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row>
    <row r="202" spans="1:28"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row>
    <row r="203" spans="1:28"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row>
    <row r="204" spans="1:28"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row>
    <row r="205" spans="1:28"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row>
    <row r="206" spans="1:28"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row>
    <row r="207" spans="1:28"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row>
    <row r="208" spans="1:28"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row>
    <row r="209" spans="1:28"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row>
    <row r="210" spans="1:28"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row>
    <row r="211" spans="1:28"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row>
    <row r="212" spans="1:28"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row>
    <row r="213" spans="1:28"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row>
    <row r="214" spans="1:28"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row>
    <row r="215" spans="1:28"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row>
    <row r="216" spans="1:28"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row>
    <row r="217" spans="1:28"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row>
    <row r="218" spans="1:28"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row>
    <row r="219" spans="1:28"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row>
    <row r="220" spans="1:28"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row>
    <row r="221" spans="1:28"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row>
    <row r="222" spans="1:28"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row>
    <row r="223" spans="1:28"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row>
    <row r="224" spans="1:28"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row>
    <row r="225" spans="1:28"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row>
    <row r="226" spans="1:28"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row>
    <row r="227" spans="1:28"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row>
    <row r="228" spans="1:28"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row>
    <row r="229" spans="1:28"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row>
    <row r="230" spans="1:28"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row>
    <row r="231" spans="1:28"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row>
    <row r="232" spans="1:28"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row>
    <row r="233" spans="1:28"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row>
    <row r="234" spans="1:28"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row>
    <row r="235" spans="1:28"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row>
    <row r="236" spans="1:28"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row>
    <row r="237" spans="1:28"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row>
    <row r="238" spans="1:28"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row>
    <row r="239" spans="1:28"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row>
    <row r="240" spans="1:28"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row>
    <row r="241" spans="1:28"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row>
    <row r="242" spans="1:28"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row>
    <row r="243" spans="1:28"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row>
    <row r="244" spans="1:28"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row>
    <row r="245" spans="1:28"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row>
    <row r="246" spans="1:28"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row>
    <row r="247" spans="1:28"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row>
    <row r="248" spans="1:28"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row>
    <row r="249" spans="1:28"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row>
    <row r="250" spans="1:28"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row>
    <row r="251" spans="1:28"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row>
    <row r="252" spans="1:28"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row>
    <row r="253" spans="1:28"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row>
    <row r="254" spans="1:28"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row>
    <row r="255" spans="1:28"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row>
    <row r="256" spans="1:28"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row>
    <row r="257" spans="1:28"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row>
    <row r="258" spans="1:28"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row>
    <row r="259" spans="1:28"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row>
    <row r="260" spans="1:28"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row>
    <row r="261" spans="1:28"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row>
    <row r="262" spans="1:28"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row>
    <row r="263" spans="1:28"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row>
    <row r="264" spans="1:28"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row>
    <row r="265" spans="1:28"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row>
    <row r="266" spans="1:28"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row>
    <row r="267" spans="1:28"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row>
    <row r="268" spans="1:28"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row>
    <row r="269" spans="1:28"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row>
    <row r="270" spans="1:28"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row>
    <row r="271" spans="1:28"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row>
    <row r="272" spans="1:28"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row>
    <row r="273" spans="1:28"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row>
    <row r="274" spans="1:28"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row>
    <row r="275" spans="1:28"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row>
    <row r="276" spans="1:28"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row>
    <row r="277" spans="1:28"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row>
    <row r="278" spans="1:28"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row>
    <row r="279" spans="1:28"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row>
    <row r="280" spans="1:28"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row>
    <row r="281" spans="1:28"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row>
    <row r="282" spans="1:28"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row>
    <row r="283" spans="1:28"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row>
    <row r="284" spans="1:28"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row>
    <row r="285" spans="1:28"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row>
    <row r="286" spans="1:28"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row>
    <row r="287" spans="1:28"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row>
    <row r="288" spans="1:28"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row>
    <row r="289" spans="1:28"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row>
    <row r="290" spans="1:28"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row>
    <row r="291" spans="1:28"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row>
    <row r="292" spans="1:28"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row>
    <row r="293" spans="1:28"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row>
    <row r="294" spans="1:28"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row>
    <row r="295" spans="1:28"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row>
    <row r="296" spans="1:28"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row>
    <row r="297" spans="1:28"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row>
    <row r="298" spans="1:28"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row>
    <row r="299" spans="1:28"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row>
    <row r="300" spans="1:28"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row>
    <row r="301" spans="1:28"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row>
    <row r="302" spans="1:28"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row>
    <row r="303" spans="1:28"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row>
    <row r="304" spans="1:28"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row>
    <row r="305" spans="1:28"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row>
    <row r="306" spans="1:28"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row>
    <row r="307" spans="1:28"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row>
    <row r="308" spans="1:28"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row>
    <row r="309" spans="1:28"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row>
    <row r="310" spans="1:28"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row>
    <row r="311" spans="1:28"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row>
    <row r="312" spans="1:28"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row>
    <row r="313" spans="1:28"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row>
    <row r="314" spans="1:28"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row>
    <row r="315" spans="1:28"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row>
    <row r="316" spans="1:28"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row>
    <row r="317" spans="1:28"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row>
    <row r="318" spans="1:28"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row>
    <row r="319" spans="1:28"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row>
    <row r="320" spans="1:28"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row>
    <row r="321" spans="1:28"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row>
    <row r="322" spans="1:28"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row>
    <row r="323" spans="1:28"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row>
    <row r="324" spans="1:28"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row>
    <row r="325" spans="1:28"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row>
    <row r="326" spans="1:28"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row>
    <row r="327" spans="1:28"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row>
    <row r="328" spans="1:28"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row>
    <row r="329" spans="1:28"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row>
    <row r="330" spans="1:28"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row>
    <row r="331" spans="1:28"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row>
    <row r="332" spans="1:28"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row>
    <row r="333" spans="1:28"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row>
    <row r="334" spans="1:28"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row>
    <row r="335" spans="1:28"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row>
    <row r="336" spans="1:28"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row>
    <row r="337" spans="1:28"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row>
    <row r="338" spans="1:28"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row>
    <row r="339" spans="1:28"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row>
    <row r="340" spans="1:28"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row>
    <row r="341" spans="1:28"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row>
    <row r="342" spans="1:28"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row>
    <row r="343" spans="1:28"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row>
    <row r="344" spans="1:28"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row>
    <row r="345" spans="1:28"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row>
    <row r="346" spans="1:28"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row>
    <row r="347" spans="1:28"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row>
    <row r="348" spans="1:28"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row>
    <row r="349" spans="1:28"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row>
    <row r="350" spans="1:28"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row>
    <row r="351" spans="1:28"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row>
    <row r="352" spans="1:28"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row>
    <row r="353" spans="1:28"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row>
    <row r="354" spans="1:28"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row>
    <row r="355" spans="1:28"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row>
    <row r="356" spans="1:28"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row>
    <row r="357" spans="1:28"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row>
    <row r="358" spans="1:28"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row>
    <row r="359" spans="1:28"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row>
    <row r="360" spans="1:28"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row>
    <row r="361" spans="1:28"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row>
    <row r="362" spans="1:28"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row>
    <row r="363" spans="1:28"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row>
    <row r="364" spans="1:28"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row>
    <row r="365" spans="1:28"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row>
    <row r="366" spans="1:28"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row>
    <row r="367" spans="1:28"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row>
    <row r="368" spans="1:28"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row>
    <row r="369" spans="1:28"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row>
    <row r="370" spans="1:28"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row>
    <row r="371" spans="1:28"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row>
    <row r="372" spans="1:28"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row>
    <row r="373" spans="1:28"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row>
    <row r="374" spans="1:28"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row>
    <row r="375" spans="1:28"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row>
    <row r="376" spans="1:28"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row>
    <row r="377" spans="1:28"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row>
    <row r="378" spans="1:28"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row>
    <row r="379" spans="1:28"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row>
    <row r="380" spans="1:28"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row>
    <row r="381" spans="1:28"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row>
    <row r="382" spans="1:28"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row>
    <row r="383" spans="1:28"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row>
    <row r="384" spans="1:28"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row>
    <row r="385" spans="1:28"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row>
    <row r="386" spans="1:28"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row>
    <row r="387" spans="1:28"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row>
    <row r="388" spans="1:28"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row>
    <row r="389" spans="1:28"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row>
    <row r="390" spans="1:28"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row>
    <row r="391" spans="1:28"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row>
    <row r="392" spans="1:28"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row>
    <row r="393" spans="1:28"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row>
    <row r="394" spans="1:28"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row>
    <row r="395" spans="1:28"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row>
    <row r="396" spans="1:28"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row>
    <row r="397" spans="1:28"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row>
    <row r="398" spans="1:28"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row>
    <row r="399" spans="1:28"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row>
    <row r="400" spans="1:28"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row>
    <row r="401" spans="1:28"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row>
    <row r="402" spans="1:28"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row>
    <row r="403" spans="1:28"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row>
    <row r="404" spans="1:28"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row>
    <row r="405" spans="1:28"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row>
    <row r="406" spans="1:28"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row>
    <row r="407" spans="1:28"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row>
    <row r="408" spans="1:28"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row>
    <row r="409" spans="1:28"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row>
    <row r="410" spans="1:28"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row>
    <row r="411" spans="1:28"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row>
    <row r="412" spans="1:28"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row>
    <row r="413" spans="1:28"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row>
    <row r="414" spans="1:28"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row>
    <row r="415" spans="1:28"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row>
    <row r="416" spans="1:28"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row>
    <row r="417" spans="1:28"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row>
    <row r="418" spans="1:28"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row>
    <row r="419" spans="1:28"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row>
    <row r="420" spans="1:28"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row>
    <row r="421" spans="1:28"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row>
    <row r="422" spans="1:28"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row>
    <row r="423" spans="1:28"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row>
    <row r="424" spans="1:28"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row>
    <row r="425" spans="1:28"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row>
    <row r="426" spans="1:28"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row>
    <row r="427" spans="1:28"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row>
    <row r="428" spans="1:28"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row>
    <row r="429" spans="1:28"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row>
    <row r="430" spans="1:28"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row>
    <row r="431" spans="1:28"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row>
    <row r="432" spans="1:28"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row>
    <row r="433" spans="1:28"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row>
    <row r="434" spans="1:28"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row>
    <row r="435" spans="1:28"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row>
    <row r="436" spans="1:28"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row>
    <row r="437" spans="1:28"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row>
    <row r="438" spans="1:28"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row>
    <row r="439" spans="1:28"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row>
    <row r="440" spans="1:28"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row>
    <row r="441" spans="1:28"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row>
    <row r="442" spans="1:28"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row>
    <row r="443" spans="1:28"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row>
    <row r="444" spans="1:28"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row>
    <row r="445" spans="1:28"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row>
    <row r="446" spans="1:28"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row>
    <row r="447" spans="1:28"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row>
    <row r="448" spans="1:28"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row>
    <row r="449" spans="1:28"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row>
    <row r="450" spans="1:28"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row>
    <row r="451" spans="1:28"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row>
    <row r="452" spans="1:28"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row>
    <row r="453" spans="1:28"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row>
    <row r="454" spans="1:28"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row>
    <row r="455" spans="1:28"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row>
    <row r="456" spans="1:28"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row>
    <row r="457" spans="1:28"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row>
    <row r="458" spans="1:28"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row>
    <row r="459" spans="1:28"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row>
    <row r="460" spans="1:28"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row>
    <row r="461" spans="1:28"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row>
    <row r="462" spans="1:28"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row>
    <row r="463" spans="1:28"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row>
    <row r="464" spans="1:28"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row>
    <row r="465" spans="1:28"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row>
    <row r="466" spans="1:28"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row>
    <row r="467" spans="1:28"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row>
    <row r="468" spans="1:28"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row>
    <row r="469" spans="1:28"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row>
    <row r="470" spans="1:28"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row>
    <row r="471" spans="1:28"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row>
    <row r="472" spans="1:28"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row>
    <row r="473" spans="1:28"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row>
    <row r="474" spans="1:28"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row>
    <row r="475" spans="1:28"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row>
    <row r="476" spans="1:28"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row>
    <row r="477" spans="1:28"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row>
    <row r="478" spans="1:28"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row>
    <row r="479" spans="1:28"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row>
    <row r="480" spans="1:28"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row>
    <row r="481" spans="1:28"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row>
    <row r="482" spans="1:28"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row>
    <row r="483" spans="1:28"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row>
    <row r="484" spans="1:28"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row>
    <row r="485" spans="1:28"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row>
    <row r="486" spans="1:28"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row>
    <row r="487" spans="1:28"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row>
    <row r="488" spans="1:28"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row>
    <row r="489" spans="1:28"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row>
    <row r="490" spans="1:28"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row>
    <row r="491" spans="1:28"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row>
    <row r="492" spans="1:28"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row>
    <row r="493" spans="1:28"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row>
    <row r="494" spans="1:28"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row>
    <row r="495" spans="1:28"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row>
    <row r="496" spans="1:28"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row>
    <row r="497" spans="1:28"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row>
    <row r="498" spans="1:28"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row>
    <row r="499" spans="1:28"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row>
    <row r="500" spans="1:28"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row>
    <row r="501" spans="1:28"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row>
    <row r="502" spans="1:28"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row>
    <row r="503" spans="1:28"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row>
    <row r="504" spans="1:28"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row>
    <row r="505" spans="1:28"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row>
    <row r="506" spans="1:28"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row>
    <row r="507" spans="1:28"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row>
    <row r="508" spans="1:28"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row>
    <row r="509" spans="1:28"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row>
    <row r="510" spans="1:28"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row>
    <row r="511" spans="1:28"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row>
    <row r="512" spans="1:28"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row>
    <row r="513" spans="1:28"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row>
    <row r="514" spans="1:28"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row>
    <row r="515" spans="1:28"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row>
    <row r="516" spans="1:28"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row>
    <row r="517" spans="1:28"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row>
    <row r="518" spans="1:28"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row>
    <row r="519" spans="1:28"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row>
    <row r="520" spans="1:28"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row>
    <row r="521" spans="1:28"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row>
    <row r="522" spans="1:28"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row>
    <row r="523" spans="1:28"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row>
    <row r="524" spans="1:28"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row>
    <row r="525" spans="1:28"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row>
    <row r="526" spans="1:28"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row>
    <row r="527" spans="1:28"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row>
    <row r="528" spans="1:28"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row>
    <row r="529" spans="1:28"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row>
    <row r="530" spans="1:28"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row>
    <row r="531" spans="1:28"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row>
    <row r="532" spans="1:28"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row>
    <row r="533" spans="1:28"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row>
    <row r="534" spans="1:28"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row>
    <row r="535" spans="1:28"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row>
    <row r="536" spans="1:28"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row>
    <row r="537" spans="1:28"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row>
    <row r="538" spans="1:28"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row>
    <row r="539" spans="1:28"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row>
    <row r="540" spans="1:28"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row>
    <row r="541" spans="1:28"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row>
    <row r="542" spans="1:28"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row>
    <row r="543" spans="1:28"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row>
    <row r="544" spans="1:28"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row>
    <row r="545" spans="1:28"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row>
    <row r="546" spans="1:28"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row>
    <row r="547" spans="1:28"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row>
    <row r="548" spans="1:28"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row>
    <row r="549" spans="1:28"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row>
    <row r="550" spans="1:28"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row>
    <row r="551" spans="1:28"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row>
    <row r="552" spans="1:28"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row>
    <row r="553" spans="1:28"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row>
    <row r="554" spans="1:28"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row>
    <row r="555" spans="1:28"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row>
    <row r="556" spans="1:28"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row>
    <row r="557" spans="1:28"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row>
    <row r="558" spans="1:28"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row>
    <row r="559" spans="1:28"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row>
    <row r="560" spans="1:28"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row>
    <row r="561" spans="1:28"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row>
    <row r="562" spans="1:28"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row>
    <row r="563" spans="1:28"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row>
    <row r="564" spans="1:28"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row>
    <row r="565" spans="1:28"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row>
    <row r="566" spans="1:28"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row>
    <row r="567" spans="1:28"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row>
    <row r="568" spans="1:28"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row>
    <row r="569" spans="1:28"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row>
    <row r="570" spans="1:28"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row>
    <row r="571" spans="1:28"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row>
    <row r="572" spans="1:28"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row>
    <row r="573" spans="1:28"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row>
    <row r="574" spans="1:28"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row>
    <row r="575" spans="1:28"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row>
    <row r="576" spans="1:28"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row>
    <row r="577" spans="1:28"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row>
    <row r="578" spans="1:28"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row>
    <row r="579" spans="1:28"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row>
    <row r="580" spans="1:28"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row>
    <row r="581" spans="1:28"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row>
    <row r="582" spans="1:28"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row>
    <row r="583" spans="1:28"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row>
    <row r="584" spans="1:28"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row>
    <row r="585" spans="1:28"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row>
    <row r="586" spans="1:28"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row>
    <row r="587" spans="1:28"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row>
    <row r="588" spans="1:28"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row>
    <row r="589" spans="1:28"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row>
    <row r="590" spans="1:28"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row>
    <row r="591" spans="1:28"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row>
    <row r="592" spans="1:28"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row>
    <row r="593" spans="1:28"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row>
    <row r="594" spans="1:28"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row>
    <row r="595" spans="1:28"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row>
    <row r="596" spans="1:28"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row>
    <row r="597" spans="1:28"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row>
    <row r="598" spans="1:28"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row>
    <row r="599" spans="1:28"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row>
    <row r="600" spans="1:28"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row>
    <row r="601" spans="1:28"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row>
    <row r="602" spans="1:28"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row>
    <row r="603" spans="1:28"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row>
    <row r="604" spans="1:28"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row>
    <row r="605" spans="1:28"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row>
    <row r="606" spans="1:28"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row>
    <row r="607" spans="1:28"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row>
    <row r="608" spans="1:28"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row>
    <row r="609" spans="1:28"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row>
    <row r="610" spans="1:28"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row>
    <row r="611" spans="1:28"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row>
    <row r="612" spans="1:28"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row>
    <row r="613" spans="1:28"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row>
    <row r="614" spans="1:28"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row>
    <row r="615" spans="1:28"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row>
    <row r="616" spans="1:28"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row>
    <row r="617" spans="1:28"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row>
    <row r="618" spans="1:28"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row>
    <row r="619" spans="1:28"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row>
    <row r="620" spans="1:28"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row>
    <row r="621" spans="1:28"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row>
    <row r="622" spans="1:28"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row>
    <row r="623" spans="1:28"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row>
    <row r="624" spans="1:28"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row>
    <row r="625" spans="1:28"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row>
    <row r="626" spans="1:28"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row>
    <row r="627" spans="1:28"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row>
    <row r="628" spans="1:28"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row>
    <row r="629" spans="1:28"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row>
    <row r="630" spans="1:28"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row>
    <row r="631" spans="1:28"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row>
    <row r="632" spans="1:28"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row>
    <row r="633" spans="1:28"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row>
    <row r="634" spans="1:28"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row>
    <row r="635" spans="1:28"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row>
    <row r="636" spans="1:28"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row>
    <row r="637" spans="1:28"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row>
    <row r="638" spans="1:28"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row>
    <row r="639" spans="1:28"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row>
    <row r="640" spans="1:28"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row>
    <row r="641" spans="1:28"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row>
    <row r="642" spans="1:28"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row>
    <row r="643" spans="1:28"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row>
    <row r="644" spans="1:28"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row>
    <row r="645" spans="1:28"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row>
    <row r="646" spans="1:28"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row>
    <row r="647" spans="1:28"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row>
    <row r="648" spans="1:28"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row>
    <row r="649" spans="1:28"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row>
    <row r="650" spans="1:28"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row>
    <row r="651" spans="1:28"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row>
    <row r="652" spans="1:28"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row>
    <row r="653" spans="1:28"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row>
    <row r="654" spans="1:28"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row>
    <row r="655" spans="1:28"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row>
    <row r="656" spans="1:28"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row>
    <row r="657" spans="1:28"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row>
    <row r="658" spans="1:28"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row>
    <row r="659" spans="1:28"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row>
    <row r="660" spans="1:28"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row>
    <row r="661" spans="1:28"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row>
    <row r="662" spans="1:28"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row>
    <row r="663" spans="1:28"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row>
    <row r="664" spans="1:28"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row>
    <row r="665" spans="1:28"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row>
    <row r="666" spans="1:28"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row>
    <row r="667" spans="1:28"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row>
    <row r="668" spans="1:28"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row>
    <row r="669" spans="1:28"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row>
    <row r="670" spans="1:28"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row>
    <row r="671" spans="1:28"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row>
    <row r="672" spans="1:28"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row>
    <row r="673" spans="1:28"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row>
    <row r="674" spans="1:28"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row>
    <row r="675" spans="1:28"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row>
    <row r="676" spans="1:28"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row>
    <row r="677" spans="1:28"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row>
    <row r="678" spans="1:28"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row>
    <row r="679" spans="1:28"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row>
    <row r="680" spans="1:28"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row>
    <row r="681" spans="1:28"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row>
    <row r="682" spans="1:28"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row>
    <row r="683" spans="1:28"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row>
    <row r="684" spans="1:28"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row>
    <row r="685" spans="1:28"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row>
    <row r="686" spans="1:28"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row>
    <row r="687" spans="1:28"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row>
    <row r="688" spans="1:28"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row>
    <row r="689" spans="1:28"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row>
    <row r="690" spans="1:28"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row>
    <row r="691" spans="1:28"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row>
    <row r="692" spans="1:28"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row>
    <row r="693" spans="1:28"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row>
    <row r="694" spans="1:28"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row>
    <row r="695" spans="1:28"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row>
    <row r="696" spans="1:28"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row>
    <row r="697" spans="1:28"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row>
    <row r="698" spans="1:28"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row>
    <row r="699" spans="1:28"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row>
    <row r="700" spans="1:28"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row>
    <row r="701" spans="1:28"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row>
    <row r="702" spans="1:28"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row>
    <row r="703" spans="1:28"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row>
    <row r="704" spans="1:28"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row>
    <row r="705" spans="1:28"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row>
    <row r="706" spans="1:28"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row>
    <row r="707" spans="1:28"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row>
    <row r="708" spans="1:28"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row>
    <row r="709" spans="1:28"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row>
    <row r="710" spans="1:28"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row>
    <row r="711" spans="1:28"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row>
    <row r="712" spans="1:28"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row>
    <row r="713" spans="1:28"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row>
    <row r="714" spans="1:28"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row>
    <row r="715" spans="1:28"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row>
    <row r="716" spans="1:28"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row>
    <row r="717" spans="1:28"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row>
    <row r="718" spans="1:28"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row>
    <row r="719" spans="1:28"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row>
    <row r="720" spans="1:28"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row>
    <row r="721" spans="1:28"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row>
    <row r="722" spans="1:28"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row>
    <row r="723" spans="1:28"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row>
    <row r="724" spans="1:28"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row>
    <row r="725" spans="1:28"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row>
    <row r="726" spans="1:28"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row>
    <row r="727" spans="1:28"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row>
    <row r="728" spans="1:28"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row>
    <row r="729" spans="1:28"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row>
    <row r="730" spans="1:28"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row>
    <row r="731" spans="1:28"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row>
    <row r="732" spans="1:28"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row>
    <row r="733" spans="1:28"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row>
    <row r="734" spans="1:28"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row>
    <row r="735" spans="1:28"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row>
    <row r="736" spans="1:28"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row>
    <row r="737" spans="1:28"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row>
    <row r="738" spans="1:28"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row>
    <row r="739" spans="1:28"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row>
    <row r="740" spans="1:28"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row>
    <row r="741" spans="1:28"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row>
    <row r="742" spans="1:28"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row>
    <row r="743" spans="1:28"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row>
    <row r="744" spans="1:28"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row>
    <row r="745" spans="1:28"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row>
    <row r="746" spans="1:28"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row>
    <row r="747" spans="1:28"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row>
    <row r="748" spans="1:28"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row>
    <row r="749" spans="1:28"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row>
    <row r="750" spans="1:28"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row>
    <row r="751" spans="1:28"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row>
    <row r="752" spans="1:28"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row>
    <row r="753" spans="1:28"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row>
    <row r="754" spans="1:28"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row>
    <row r="755" spans="1:28"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row>
    <row r="756" spans="1:28"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row>
    <row r="757" spans="1:28"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row>
    <row r="758" spans="1:28"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row>
    <row r="759" spans="1:28"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row>
    <row r="760" spans="1:28"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row>
    <row r="761" spans="1:28"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row>
    <row r="762" spans="1:28"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row>
    <row r="763" spans="1:28"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row>
    <row r="764" spans="1:28"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row>
    <row r="765" spans="1:28"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row>
    <row r="766" spans="1:28"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row>
    <row r="767" spans="1:28"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row>
    <row r="768" spans="1:28"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row>
    <row r="769" spans="1:28"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row>
    <row r="770" spans="1:28"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row>
    <row r="771" spans="1:28"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row>
    <row r="772" spans="1:28"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row>
    <row r="773" spans="1:28"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row>
    <row r="774" spans="1:28"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row>
    <row r="775" spans="1:28"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row>
    <row r="776" spans="1:28"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row>
    <row r="777" spans="1:28"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row>
    <row r="778" spans="1:28"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row>
    <row r="779" spans="1:28"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row>
    <row r="780" spans="1:28"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row>
    <row r="781" spans="1:28"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row>
    <row r="782" spans="1:28"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row>
    <row r="783" spans="1:28"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row>
    <row r="784" spans="1:28"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row>
    <row r="785" spans="1:28"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row>
    <row r="786" spans="1:28"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row>
    <row r="787" spans="1:28"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row>
    <row r="788" spans="1:28"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row>
    <row r="789" spans="1:28"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row>
    <row r="790" spans="1:28"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row>
    <row r="791" spans="1:28"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row>
    <row r="792" spans="1:28"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row>
    <row r="793" spans="1:28"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row>
    <row r="794" spans="1:28"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row>
    <row r="795" spans="1:28"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row>
    <row r="796" spans="1:28"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row>
    <row r="797" spans="1:28"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row>
    <row r="798" spans="1:28"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row>
    <row r="799" spans="1:28"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row>
    <row r="800" spans="1:28"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row>
    <row r="801" spans="1:28"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row>
    <row r="802" spans="1:28"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row>
    <row r="803" spans="1:28"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row>
    <row r="804" spans="1:28"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row>
    <row r="805" spans="1:28"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row>
    <row r="806" spans="1:28"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row>
    <row r="807" spans="1:28"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row>
    <row r="808" spans="1:28"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row>
    <row r="809" spans="1:28"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row>
    <row r="810" spans="1:28"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row>
    <row r="811" spans="1:28"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row>
    <row r="812" spans="1:28"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row>
    <row r="813" spans="1:28"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row>
    <row r="814" spans="1:28"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row>
    <row r="815" spans="1:28"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row>
    <row r="816" spans="1:28"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row>
    <row r="817" spans="1:28"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row>
    <row r="818" spans="1:28"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row>
    <row r="819" spans="1:28"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row>
    <row r="820" spans="1:28"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row>
    <row r="821" spans="1:28"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row>
    <row r="822" spans="1:28"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row>
    <row r="823" spans="1:28"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row>
    <row r="824" spans="1:28"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row>
    <row r="825" spans="1:28"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row>
    <row r="826" spans="1:28"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row>
    <row r="827" spans="1:28"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row>
    <row r="828" spans="1:28"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row>
    <row r="829" spans="1:28"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row>
    <row r="830" spans="1:28"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row>
    <row r="831" spans="1:28"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row>
    <row r="832" spans="1:28"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row>
    <row r="833" spans="1:28"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row>
    <row r="834" spans="1:28"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row>
    <row r="835" spans="1:28"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row>
    <row r="836" spans="1:28"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row>
    <row r="837" spans="1:28"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row>
    <row r="838" spans="1:28"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row>
    <row r="839" spans="1:28"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row>
    <row r="840" spans="1:28"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row>
    <row r="841" spans="1:28"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row>
    <row r="842" spans="1:28"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row>
    <row r="843" spans="1:28"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row>
    <row r="844" spans="1:28"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row>
    <row r="845" spans="1:28"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row>
    <row r="846" spans="1:28"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row>
    <row r="847" spans="1:28"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row>
    <row r="848" spans="1:28"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row>
    <row r="849" spans="1:28"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row>
    <row r="850" spans="1:28"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row>
    <row r="851" spans="1:28"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row>
    <row r="852" spans="1:28"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row>
    <row r="853" spans="1:28"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row>
    <row r="854" spans="1:28"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row>
    <row r="855" spans="1:28"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row>
    <row r="856" spans="1:28"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row>
    <row r="857" spans="1:28"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row>
    <row r="858" spans="1:28"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row>
    <row r="859" spans="1:28"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row>
    <row r="860" spans="1:28"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row>
    <row r="861" spans="1:28"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row>
    <row r="862" spans="1:28"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row>
    <row r="863" spans="1:28"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row>
    <row r="864" spans="1:28"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row>
    <row r="865" spans="1:28"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row>
    <row r="866" spans="1:28"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row>
    <row r="867" spans="1:28"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row>
    <row r="868" spans="1:28"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row>
    <row r="869" spans="1:28"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row>
    <row r="870" spans="1:28"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row>
    <row r="871" spans="1:28"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row>
    <row r="872" spans="1:28"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row>
    <row r="873" spans="1:28"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row>
    <row r="874" spans="1:28"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row>
    <row r="875" spans="1:28"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row>
    <row r="876" spans="1:28"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row>
    <row r="877" spans="1:28"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row>
    <row r="878" spans="1:28"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row>
    <row r="879" spans="1:28"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row>
    <row r="880" spans="1:28"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row>
    <row r="881" spans="1:28"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row>
    <row r="882" spans="1:28"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row>
    <row r="883" spans="1:28"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row>
    <row r="884" spans="1:28"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row>
    <row r="885" spans="1:28"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row>
    <row r="886" spans="1:28"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row>
    <row r="887" spans="1:28"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row>
    <row r="888" spans="1:28"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row>
    <row r="889" spans="1:28"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row>
    <row r="890" spans="1:28"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row>
    <row r="891" spans="1:28"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row>
    <row r="892" spans="1:28"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row>
    <row r="893" spans="1:28"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row>
    <row r="894" spans="1:28"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row>
    <row r="895" spans="1:28"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row>
    <row r="896" spans="1:28"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row>
    <row r="897" spans="1:28"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row>
    <row r="898" spans="1:28"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row>
    <row r="899" spans="1:28"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row>
    <row r="900" spans="1:28"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row>
    <row r="901" spans="1:28"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row>
    <row r="902" spans="1:28"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row>
    <row r="903" spans="1:28"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row>
    <row r="904" spans="1:28"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row>
    <row r="905" spans="1:28"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row>
    <row r="906" spans="1:28"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row>
    <row r="907" spans="1:28"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row>
    <row r="908" spans="1:28"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row>
    <row r="909" spans="1:28"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row>
    <row r="910" spans="1:28"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row>
    <row r="911" spans="1:28"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row>
    <row r="912" spans="1:28"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row>
    <row r="913" spans="1:28"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row>
    <row r="914" spans="1:28"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row>
    <row r="915" spans="1:28"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row>
    <row r="916" spans="1:28"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row>
    <row r="917" spans="1:28"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row>
    <row r="918" spans="1:28"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row>
    <row r="919" spans="1:28"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row>
    <row r="920" spans="1:28"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row>
    <row r="921" spans="1:28"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row>
    <row r="922" spans="1:28"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row>
    <row r="923" spans="1:28"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row>
    <row r="924" spans="1:28"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row>
    <row r="925" spans="1:28"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row>
    <row r="926" spans="1:28"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row>
    <row r="927" spans="1:28"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row>
    <row r="928" spans="1:28"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row>
    <row r="929" spans="1:28"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row>
    <row r="930" spans="1:28"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row>
    <row r="931" spans="1:28"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row>
    <row r="932" spans="1:28"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row>
    <row r="933" spans="1:28"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row>
    <row r="934" spans="1:28"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row>
    <row r="935" spans="1:28"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row>
    <row r="936" spans="1:28"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row>
    <row r="937" spans="1:28"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row>
    <row r="938" spans="1:28"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row>
    <row r="939" spans="1:28"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row>
    <row r="940" spans="1:28"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row>
    <row r="941" spans="1:28"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row>
    <row r="942" spans="1:28"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row>
    <row r="943" spans="1:28"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row>
    <row r="944" spans="1:28"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row>
    <row r="945" spans="1:28"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row>
    <row r="946" spans="1:28"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row>
    <row r="947" spans="1:28"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row>
    <row r="948" spans="1:28"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row>
    <row r="949" spans="1:28"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row>
    <row r="950" spans="1:28"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row>
    <row r="951" spans="1:28"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row>
    <row r="952" spans="1:28"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row>
    <row r="953" spans="1:28"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row>
    <row r="954" spans="1:28"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row>
    <row r="955" spans="1:28"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row>
    <row r="956" spans="1:28"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row>
    <row r="957" spans="1:28"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row>
    <row r="958" spans="1:28"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row>
    <row r="959" spans="1:28"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row>
    <row r="960" spans="1:28"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row>
    <row r="961" spans="1:28"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row>
    <row r="962" spans="1:28"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row>
    <row r="963" spans="1:28"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row>
    <row r="964" spans="1:28"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row>
    <row r="965" spans="1:28"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row>
    <row r="966" spans="1:28"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row>
    <row r="967" spans="1:28"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row>
    <row r="968" spans="1:28"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row>
    <row r="969" spans="1:28"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row>
    <row r="970" spans="1:28"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row>
    <row r="971" spans="1:28"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row>
    <row r="972" spans="1:28"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row>
    <row r="973" spans="1:28"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row>
    <row r="974" spans="1:28"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row>
    <row r="975" spans="1:28"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row>
    <row r="976" spans="1:28"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row>
    <row r="977" spans="1:28"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row>
    <row r="978" spans="1:28"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row>
    <row r="979" spans="1:28"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row>
    <row r="980" spans="1:28"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row>
    <row r="981" spans="1:28"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row>
    <row r="982" spans="1:28"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row>
    <row r="983" spans="1:28"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row>
    <row r="984" spans="1:28"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row>
    <row r="985" spans="1:28"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row>
    <row r="986" spans="1:28"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row>
    <row r="987" spans="1:28"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row>
    <row r="988" spans="1:28"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row>
    <row r="989" spans="1:28"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row>
    <row r="990" spans="1:28"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row>
    <row r="991" spans="1:28"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row>
    <row r="992" spans="1:28"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row>
    <row r="993" spans="1:28"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row>
    <row r="994" spans="1:28"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row>
    <row r="995" spans="1:28"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row>
    <row r="996" spans="1:28"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row>
    <row r="997" spans="1:28"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row>
    <row r="998" spans="1:28"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row>
    <row r="999" spans="1:28" ht="11.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row>
    <row r="1000" spans="1:28"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row>
    <row r="1001" spans="1:28"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row>
    <row r="1002" spans="1:28" ht="11.2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row>
    <row r="1003" spans="1:28" ht="11.2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row>
    <row r="1004" spans="1:28" ht="11.25" customHeight="1">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row>
    <row r="1005" spans="1:28" ht="11.25" customHeight="1">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row>
    <row r="1006" spans="1:28" ht="11.25" customHeight="1">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row>
    <row r="1007" spans="1:28" ht="11.25" customHeight="1">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row>
    <row r="1008" spans="1:28" ht="11.25" customHeight="1">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row>
    <row r="1009" spans="1:28" ht="11.25" customHeight="1">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row>
    <row r="1010" spans="1:28" ht="11.25" customHeight="1">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row>
  </sheetData>
  <mergeCells count="2">
    <mergeCell ref="E14:H14"/>
    <mergeCell ref="B2:N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1FFF7"/>
    <pageSetUpPr fitToPage="1"/>
  </sheetPr>
  <dimension ref="A1:Y1009"/>
  <sheetViews>
    <sheetView showGridLines="0" zoomScale="110" zoomScaleNormal="110" workbookViewId="0">
      <selection activeCell="I37" sqref="I37"/>
    </sheetView>
  </sheetViews>
  <sheetFormatPr defaultColWidth="14.42578125" defaultRowHeight="15" customHeight="1"/>
  <cols>
    <col min="1" max="1" width="2" customWidth="1"/>
    <col min="2" max="2" width="6.28515625" customWidth="1"/>
    <col min="3" max="3" width="13.5703125" customWidth="1"/>
    <col min="4" max="4" width="9.42578125" bestFit="1" customWidth="1"/>
    <col min="5" max="5" width="12.7109375" customWidth="1"/>
    <col min="6" max="6" width="13.28515625" customWidth="1"/>
    <col min="7" max="7" width="10" customWidth="1"/>
    <col min="8" max="14" width="9" customWidth="1"/>
    <col min="15" max="15" width="4.42578125" customWidth="1"/>
    <col min="16" max="16" width="2.5703125" customWidth="1"/>
    <col min="17" max="25" width="9" customWidth="1"/>
  </cols>
  <sheetData>
    <row r="1" spans="1:25" s="295" customFormat="1" ht="3" customHeight="1">
      <c r="P1" s="300"/>
    </row>
    <row r="2" spans="1:25" ht="23.25">
      <c r="A2" s="7"/>
      <c r="B2" s="426" t="s">
        <v>205</v>
      </c>
      <c r="C2" s="426"/>
      <c r="D2" s="426"/>
      <c r="E2" s="426"/>
      <c r="F2" s="426"/>
      <c r="G2" s="426"/>
      <c r="H2" s="426"/>
      <c r="I2" s="426"/>
      <c r="J2" s="426"/>
      <c r="K2" s="426"/>
      <c r="L2" s="426"/>
      <c r="M2" s="426"/>
      <c r="N2" s="426"/>
      <c r="O2" s="7"/>
      <c r="P2" s="299"/>
      <c r="Q2" s="7"/>
      <c r="R2" s="7"/>
      <c r="S2" s="7"/>
      <c r="T2" s="7"/>
      <c r="U2" s="7"/>
      <c r="V2" s="7"/>
      <c r="W2" s="7"/>
      <c r="X2" s="7"/>
      <c r="Y2" s="7"/>
    </row>
    <row r="3" spans="1:25" ht="11.25" customHeight="1">
      <c r="A3" s="7"/>
      <c r="B3" s="123"/>
      <c r="C3" s="123"/>
      <c r="D3" s="7"/>
      <c r="E3" s="7"/>
      <c r="F3" s="7"/>
      <c r="G3" s="7"/>
      <c r="H3" s="7"/>
      <c r="I3" s="7"/>
      <c r="J3" s="7"/>
      <c r="K3" s="7"/>
      <c r="L3" s="7"/>
      <c r="M3" s="7"/>
      <c r="N3" s="7"/>
      <c r="O3" s="7"/>
      <c r="P3" s="299"/>
      <c r="Q3" s="7"/>
      <c r="R3" s="7"/>
      <c r="S3" s="7"/>
      <c r="T3" s="7"/>
      <c r="U3" s="7"/>
      <c r="V3" s="7"/>
      <c r="W3" s="7"/>
      <c r="X3" s="7"/>
      <c r="Y3" s="7"/>
    </row>
    <row r="4" spans="1:25" ht="11.25" customHeight="1">
      <c r="A4" s="7"/>
      <c r="B4" s="123"/>
      <c r="C4" s="123"/>
      <c r="D4" s="7"/>
      <c r="E4" s="7"/>
      <c r="F4" s="7"/>
      <c r="G4" s="7"/>
      <c r="H4" s="7"/>
      <c r="I4" s="7"/>
      <c r="J4" s="7"/>
      <c r="K4" s="7"/>
      <c r="L4" s="7"/>
      <c r="M4" s="7"/>
      <c r="N4" s="7"/>
      <c r="O4" s="7"/>
      <c r="P4" s="299"/>
      <c r="Q4" s="7"/>
      <c r="R4" s="7"/>
      <c r="S4" s="7"/>
      <c r="T4" s="7"/>
      <c r="U4" s="7"/>
      <c r="V4" s="7"/>
      <c r="W4" s="7"/>
      <c r="X4" s="7"/>
      <c r="Y4" s="7"/>
    </row>
    <row r="5" spans="1:25" ht="11.25" customHeight="1">
      <c r="A5" s="7"/>
      <c r="B5" s="123"/>
      <c r="C5" s="123"/>
      <c r="D5" s="7"/>
      <c r="E5" s="7"/>
      <c r="F5" s="7"/>
      <c r="G5" s="7"/>
      <c r="H5" s="7"/>
      <c r="I5" s="7"/>
      <c r="J5" s="7"/>
      <c r="K5" s="7"/>
      <c r="L5" s="7"/>
      <c r="M5" s="7"/>
      <c r="N5" s="7"/>
      <c r="O5" s="7"/>
      <c r="P5" s="299"/>
      <c r="Q5" s="7"/>
      <c r="R5" s="7"/>
      <c r="S5" s="7"/>
      <c r="T5" s="7"/>
      <c r="U5" s="7"/>
      <c r="V5" s="7"/>
      <c r="W5" s="7"/>
      <c r="X5" s="7"/>
      <c r="Y5" s="7"/>
    </row>
    <row r="6" spans="1:25" ht="11.25" customHeight="1">
      <c r="A6" s="7"/>
      <c r="B6" s="123"/>
      <c r="C6" s="123"/>
      <c r="D6" s="7"/>
      <c r="E6" s="7"/>
      <c r="F6" s="7"/>
      <c r="G6" s="7"/>
      <c r="H6" s="7"/>
      <c r="I6" s="7"/>
      <c r="J6" s="7"/>
      <c r="K6" s="7"/>
      <c r="L6" s="7"/>
      <c r="M6" s="7"/>
      <c r="N6" s="7"/>
      <c r="O6" s="7"/>
      <c r="P6" s="299"/>
      <c r="Q6" s="7"/>
      <c r="R6" s="7"/>
      <c r="S6" s="7"/>
      <c r="T6" s="7"/>
      <c r="U6" s="7"/>
      <c r="V6" s="7"/>
      <c r="W6" s="7"/>
      <c r="X6" s="7"/>
      <c r="Y6" s="7"/>
    </row>
    <row r="7" spans="1:25" ht="11.25" customHeight="1">
      <c r="A7" s="7"/>
      <c r="B7" s="123"/>
      <c r="C7" s="123"/>
      <c r="D7" s="7"/>
      <c r="E7" s="7"/>
      <c r="F7" s="7"/>
      <c r="G7" s="7"/>
      <c r="H7" s="7"/>
      <c r="I7" s="7"/>
      <c r="J7" s="7"/>
      <c r="K7" s="7"/>
      <c r="L7" s="7"/>
      <c r="M7" s="7"/>
      <c r="N7" s="7"/>
      <c r="O7" s="7"/>
      <c r="P7" s="299"/>
      <c r="Q7" s="7"/>
      <c r="R7" s="7"/>
      <c r="S7" s="7"/>
      <c r="T7" s="7"/>
      <c r="U7" s="7"/>
      <c r="V7" s="7"/>
      <c r="W7" s="7"/>
      <c r="X7" s="7"/>
      <c r="Y7" s="7"/>
    </row>
    <row r="8" spans="1:25" ht="11.25" customHeight="1">
      <c r="A8" s="7"/>
      <c r="B8" s="123"/>
      <c r="C8" s="123"/>
      <c r="D8" s="7"/>
      <c r="E8" s="7"/>
      <c r="F8" s="7"/>
      <c r="G8" s="7"/>
      <c r="H8" s="7"/>
      <c r="I8" s="7"/>
      <c r="J8" s="7"/>
      <c r="K8" s="7"/>
      <c r="L8" s="7"/>
      <c r="M8" s="7"/>
      <c r="N8" s="7"/>
      <c r="O8" s="7"/>
      <c r="P8" s="299"/>
      <c r="Q8" s="7"/>
      <c r="R8" s="7"/>
      <c r="S8" s="7"/>
      <c r="T8" s="7"/>
      <c r="U8" s="7"/>
      <c r="V8" s="7"/>
      <c r="W8" s="7"/>
      <c r="X8" s="7"/>
      <c r="Y8" s="7"/>
    </row>
    <row r="9" spans="1:25" ht="11.25" customHeight="1">
      <c r="A9" s="7"/>
      <c r="B9" s="123"/>
      <c r="C9" s="123"/>
      <c r="D9" s="7"/>
      <c r="E9" s="7"/>
      <c r="F9" s="7"/>
      <c r="G9" s="7"/>
      <c r="H9" s="7"/>
      <c r="I9" s="7"/>
      <c r="J9" s="7"/>
      <c r="K9" s="7"/>
      <c r="L9" s="7"/>
      <c r="M9" s="7"/>
      <c r="N9" s="7"/>
      <c r="O9" s="7"/>
      <c r="P9" s="299"/>
      <c r="Q9" s="7"/>
      <c r="R9" s="7"/>
      <c r="S9" s="7"/>
      <c r="T9" s="7"/>
      <c r="U9" s="7"/>
      <c r="V9" s="7"/>
      <c r="W9" s="7"/>
      <c r="X9" s="7"/>
      <c r="Y9" s="7"/>
    </row>
    <row r="10" spans="1:25" ht="11.25" customHeight="1">
      <c r="A10" s="7"/>
      <c r="B10" s="123"/>
      <c r="C10" s="123"/>
      <c r="D10" s="7"/>
      <c r="E10" s="7"/>
      <c r="F10" s="7"/>
      <c r="G10" s="7"/>
      <c r="H10" s="7"/>
      <c r="I10" s="7"/>
      <c r="J10" s="7"/>
      <c r="K10" s="7"/>
      <c r="L10" s="7"/>
      <c r="M10" s="7"/>
      <c r="N10" s="7"/>
      <c r="O10" s="7"/>
      <c r="P10" s="299"/>
      <c r="Q10" s="7"/>
      <c r="R10" s="7"/>
      <c r="S10" s="7"/>
      <c r="T10" s="7"/>
      <c r="U10" s="7"/>
      <c r="V10" s="7"/>
      <c r="W10" s="7"/>
      <c r="X10" s="7"/>
      <c r="Y10" s="7"/>
    </row>
    <row r="11" spans="1:25" ht="11.25" customHeight="1">
      <c r="A11" s="7"/>
      <c r="B11" s="123"/>
      <c r="C11" s="123"/>
      <c r="D11" s="7"/>
      <c r="E11" s="7"/>
      <c r="F11" s="7"/>
      <c r="G11" s="7"/>
      <c r="H11" s="7"/>
      <c r="I11" s="7"/>
      <c r="J11" s="7"/>
      <c r="K11" s="7"/>
      <c r="L11" s="7"/>
      <c r="M11" s="7"/>
      <c r="N11" s="7"/>
      <c r="O11" s="7"/>
      <c r="P11" s="299"/>
      <c r="Q11" s="7"/>
      <c r="R11" s="7"/>
      <c r="S11" s="7"/>
      <c r="T11" s="7"/>
      <c r="U11" s="7"/>
      <c r="V11" s="7"/>
      <c r="W11" s="7"/>
      <c r="X11" s="7"/>
      <c r="Y11" s="7"/>
    </row>
    <row r="12" spans="1:25" ht="11.25" customHeight="1">
      <c r="A12" s="7"/>
      <c r="B12" s="123"/>
      <c r="C12" s="123"/>
      <c r="D12" s="7"/>
      <c r="E12" s="7"/>
      <c r="F12" s="7"/>
      <c r="G12" s="7"/>
      <c r="H12" s="7"/>
      <c r="I12" s="7"/>
      <c r="J12" s="7"/>
      <c r="K12" s="7"/>
      <c r="L12" s="7"/>
      <c r="M12" s="7"/>
      <c r="N12" s="7"/>
      <c r="O12" s="7"/>
      <c r="P12" s="299"/>
      <c r="Q12" s="7"/>
      <c r="R12" s="7"/>
      <c r="S12" s="7"/>
      <c r="T12" s="7"/>
      <c r="U12" s="7"/>
      <c r="V12" s="7"/>
      <c r="W12" s="7"/>
      <c r="X12" s="7"/>
      <c r="Y12" s="7"/>
    </row>
    <row r="13" spans="1:25" ht="11.25" customHeight="1">
      <c r="A13" s="7"/>
      <c r="B13" s="123"/>
      <c r="C13" s="123"/>
      <c r="D13" s="7"/>
      <c r="E13" s="7"/>
      <c r="F13" s="7"/>
      <c r="G13" s="7"/>
      <c r="H13" s="7"/>
      <c r="I13" s="7"/>
      <c r="J13" s="7"/>
      <c r="K13" s="7"/>
      <c r="L13" s="7"/>
      <c r="M13" s="7"/>
      <c r="N13" s="7"/>
      <c r="O13" s="7"/>
      <c r="P13" s="299"/>
      <c r="Q13" s="7"/>
      <c r="R13" s="7"/>
      <c r="S13" s="7"/>
      <c r="T13" s="7"/>
      <c r="U13" s="7"/>
      <c r="V13" s="7"/>
      <c r="W13" s="7"/>
      <c r="X13" s="7"/>
      <c r="Y13" s="7"/>
    </row>
    <row r="14" spans="1:25" ht="11.25" customHeight="1">
      <c r="A14" s="7"/>
      <c r="B14" s="123"/>
      <c r="C14" s="123"/>
      <c r="D14" s="7"/>
      <c r="E14" s="7"/>
      <c r="F14" s="7"/>
      <c r="G14" s="7"/>
      <c r="H14" s="7"/>
      <c r="I14" s="7"/>
      <c r="J14" s="7"/>
      <c r="K14" s="7"/>
      <c r="L14" s="7"/>
      <c r="M14" s="7"/>
      <c r="N14" s="7"/>
      <c r="O14" s="7"/>
      <c r="P14" s="299"/>
      <c r="Q14" s="7"/>
      <c r="R14" s="7"/>
      <c r="S14" s="7"/>
      <c r="T14" s="7"/>
      <c r="U14" s="7"/>
      <c r="V14" s="7"/>
      <c r="W14" s="7"/>
      <c r="X14" s="7"/>
      <c r="Y14" s="7"/>
    </row>
    <row r="15" spans="1:25" ht="11.25" customHeight="1">
      <c r="A15" s="7"/>
      <c r="B15" s="123"/>
      <c r="C15" s="123"/>
      <c r="D15" s="7"/>
      <c r="E15" s="7"/>
      <c r="F15" s="7"/>
      <c r="G15" s="7"/>
      <c r="H15" s="7"/>
      <c r="I15" s="7"/>
      <c r="J15" s="7"/>
      <c r="K15" s="7"/>
      <c r="L15" s="7"/>
      <c r="M15" s="7"/>
      <c r="N15" s="7"/>
      <c r="O15" s="7"/>
      <c r="P15" s="299"/>
      <c r="Q15" s="7"/>
      <c r="R15" s="7"/>
      <c r="S15" s="7"/>
      <c r="T15" s="7"/>
      <c r="U15" s="7"/>
      <c r="V15" s="7"/>
      <c r="W15" s="7"/>
      <c r="X15" s="7"/>
      <c r="Y15" s="7"/>
    </row>
    <row r="16" spans="1:25" ht="11.25" customHeight="1">
      <c r="A16" s="7"/>
      <c r="B16" s="123"/>
      <c r="C16" s="123"/>
      <c r="D16" s="7"/>
      <c r="E16" s="7"/>
      <c r="F16" s="7"/>
      <c r="G16" s="7"/>
      <c r="H16" s="7"/>
      <c r="I16" s="7"/>
      <c r="J16" s="7"/>
      <c r="K16" s="7"/>
      <c r="L16" s="7"/>
      <c r="M16" s="7"/>
      <c r="N16" s="7"/>
      <c r="O16" s="7"/>
      <c r="P16" s="299"/>
      <c r="Q16" s="7"/>
      <c r="R16" s="7"/>
      <c r="S16" s="7"/>
      <c r="T16" s="7"/>
      <c r="U16" s="7"/>
      <c r="V16" s="7"/>
      <c r="W16" s="7"/>
      <c r="X16" s="7"/>
      <c r="Y16" s="7"/>
    </row>
    <row r="17" spans="1:25" ht="11.25" customHeight="1">
      <c r="A17" s="7"/>
      <c r="B17" s="123"/>
      <c r="C17" s="123"/>
      <c r="D17" s="7"/>
      <c r="E17" s="7"/>
      <c r="F17" s="7"/>
      <c r="G17" s="7"/>
      <c r="H17" s="7"/>
      <c r="I17" s="7"/>
      <c r="J17" s="7"/>
      <c r="K17" s="7"/>
      <c r="L17" s="7"/>
      <c r="M17" s="7"/>
      <c r="N17" s="7"/>
      <c r="O17" s="7"/>
      <c r="P17" s="299"/>
      <c r="Q17" s="7"/>
      <c r="R17" s="7"/>
      <c r="S17" s="7"/>
      <c r="T17" s="7"/>
      <c r="U17" s="7"/>
      <c r="V17" s="7"/>
      <c r="W17" s="7"/>
      <c r="X17" s="7"/>
      <c r="Y17" s="7"/>
    </row>
    <row r="18" spans="1:25" ht="11.25" customHeight="1">
      <c r="A18" s="7"/>
      <c r="B18" s="123"/>
      <c r="C18" s="123"/>
      <c r="D18" s="7"/>
      <c r="E18" s="7"/>
      <c r="F18" s="7"/>
      <c r="G18" s="7"/>
      <c r="H18" s="7"/>
      <c r="I18" s="7"/>
      <c r="J18" s="7"/>
      <c r="K18" s="7"/>
      <c r="L18" s="7"/>
      <c r="M18" s="7"/>
      <c r="N18" s="7"/>
      <c r="O18" s="7"/>
      <c r="P18" s="299"/>
      <c r="Q18" s="7"/>
      <c r="R18" s="7"/>
      <c r="S18" s="7"/>
      <c r="T18" s="7"/>
      <c r="U18" s="7"/>
      <c r="V18" s="7"/>
      <c r="W18" s="7"/>
      <c r="X18" s="7"/>
      <c r="Y18" s="7"/>
    </row>
    <row r="19" spans="1:25" ht="11.25" customHeight="1">
      <c r="A19" s="7"/>
      <c r="B19" s="123"/>
      <c r="C19" s="123"/>
      <c r="D19" s="7"/>
      <c r="E19" s="7"/>
      <c r="F19" s="7"/>
      <c r="G19" s="7"/>
      <c r="H19" s="7"/>
      <c r="I19" s="7"/>
      <c r="J19" s="7"/>
      <c r="K19" s="7"/>
      <c r="L19" s="7"/>
      <c r="M19" s="7"/>
      <c r="N19" s="7"/>
      <c r="O19" s="7"/>
      <c r="P19" s="299"/>
      <c r="Q19" s="7"/>
      <c r="R19" s="7"/>
      <c r="S19" s="7"/>
      <c r="T19" s="7"/>
      <c r="U19" s="7"/>
      <c r="V19" s="7"/>
      <c r="W19" s="7"/>
      <c r="X19" s="7"/>
      <c r="Y19" s="7"/>
    </row>
    <row r="20" spans="1:25" ht="11.25" customHeight="1">
      <c r="A20" s="7"/>
      <c r="B20" s="123"/>
      <c r="C20" s="123"/>
      <c r="D20" s="7"/>
      <c r="E20" s="7"/>
      <c r="F20" s="7"/>
      <c r="G20" s="7"/>
      <c r="H20" s="7"/>
      <c r="I20" s="7"/>
      <c r="J20" s="7"/>
      <c r="K20" s="7"/>
      <c r="L20" s="7"/>
      <c r="M20" s="7"/>
      <c r="N20" s="7"/>
      <c r="O20" s="7"/>
      <c r="P20" s="299"/>
      <c r="Q20" s="7"/>
      <c r="R20" s="7"/>
      <c r="S20" s="7"/>
      <c r="T20" s="7"/>
      <c r="U20" s="7"/>
      <c r="V20" s="7"/>
      <c r="W20" s="7"/>
      <c r="X20" s="7"/>
      <c r="Y20" s="7"/>
    </row>
    <row r="21" spans="1:25" ht="11.25" customHeight="1">
      <c r="A21" s="7"/>
      <c r="B21" s="123"/>
      <c r="C21" s="123"/>
      <c r="D21" s="7"/>
      <c r="E21" s="7"/>
      <c r="F21" s="7"/>
      <c r="G21" s="7"/>
      <c r="H21" s="7"/>
      <c r="I21" s="7"/>
      <c r="J21" s="7"/>
      <c r="K21" s="7"/>
      <c r="L21" s="7"/>
      <c r="M21" s="7"/>
      <c r="N21" s="7"/>
      <c r="O21" s="7"/>
      <c r="P21" s="299"/>
      <c r="Q21" s="7"/>
      <c r="R21" s="7"/>
      <c r="S21" s="7"/>
      <c r="T21" s="7"/>
      <c r="U21" s="7"/>
      <c r="V21" s="7"/>
      <c r="W21" s="7"/>
      <c r="X21" s="7"/>
      <c r="Y21" s="7"/>
    </row>
    <row r="22" spans="1:25" ht="11.25" customHeight="1">
      <c r="A22" s="7"/>
      <c r="B22" s="123"/>
      <c r="C22" s="123"/>
      <c r="D22" s="7"/>
      <c r="E22" s="7"/>
      <c r="F22" s="7"/>
      <c r="G22" s="7"/>
      <c r="H22" s="7"/>
      <c r="I22" s="7"/>
      <c r="J22" s="7"/>
      <c r="K22" s="7"/>
      <c r="L22" s="7"/>
      <c r="M22" s="7"/>
      <c r="N22" s="7"/>
      <c r="O22" s="7"/>
      <c r="P22" s="299"/>
      <c r="Q22" s="7"/>
      <c r="R22" s="7"/>
      <c r="S22" s="7"/>
      <c r="T22" s="7"/>
      <c r="U22" s="7"/>
      <c r="V22" s="7"/>
      <c r="W22" s="7"/>
      <c r="X22" s="7"/>
      <c r="Y22" s="7"/>
    </row>
    <row r="23" spans="1:25" ht="11.25" customHeight="1">
      <c r="A23" s="7"/>
      <c r="B23" s="123"/>
      <c r="C23" s="123"/>
      <c r="D23" s="7"/>
      <c r="E23" s="7"/>
      <c r="F23" s="7"/>
      <c r="G23" s="7"/>
      <c r="H23" s="7"/>
      <c r="I23" s="7"/>
      <c r="J23" s="7"/>
      <c r="K23" s="7"/>
      <c r="L23" s="7"/>
      <c r="M23" s="7"/>
      <c r="N23" s="7"/>
      <c r="O23" s="7"/>
      <c r="P23" s="299"/>
      <c r="Q23" s="7"/>
      <c r="R23" s="7"/>
      <c r="S23" s="7"/>
      <c r="T23" s="7"/>
      <c r="U23" s="7"/>
      <c r="V23" s="7"/>
      <c r="W23" s="7"/>
      <c r="X23" s="7"/>
      <c r="Y23" s="7"/>
    </row>
    <row r="24" spans="1:25" ht="11.25" customHeight="1">
      <c r="A24" s="7"/>
      <c r="B24" s="123"/>
      <c r="C24" s="123"/>
      <c r="D24" s="7"/>
      <c r="E24" s="7"/>
      <c r="F24" s="7"/>
      <c r="G24" s="7"/>
      <c r="H24" s="7"/>
      <c r="I24" s="7"/>
      <c r="J24" s="7"/>
      <c r="K24" s="7"/>
      <c r="L24" s="7"/>
      <c r="M24" s="7"/>
      <c r="N24" s="7"/>
      <c r="O24" s="7"/>
      <c r="P24" s="299"/>
      <c r="Q24" s="7"/>
      <c r="R24" s="7"/>
      <c r="S24" s="7"/>
      <c r="T24" s="7"/>
      <c r="U24" s="7"/>
      <c r="V24" s="7"/>
      <c r="W24" s="7"/>
      <c r="X24" s="7"/>
      <c r="Y24" s="7"/>
    </row>
    <row r="25" spans="1:25" ht="11.25" customHeight="1">
      <c r="A25" s="7"/>
      <c r="J25" s="7"/>
      <c r="K25" s="7"/>
      <c r="L25" s="7"/>
      <c r="M25" s="7"/>
      <c r="N25" s="7"/>
      <c r="O25" s="7"/>
      <c r="P25" s="299"/>
      <c r="Q25" s="7"/>
      <c r="R25" s="7"/>
      <c r="S25" s="7"/>
      <c r="T25" s="7"/>
      <c r="U25" s="7"/>
      <c r="V25" s="7"/>
      <c r="W25" s="7"/>
      <c r="X25" s="7"/>
      <c r="Y25" s="7"/>
    </row>
    <row r="26" spans="1:25" s="421" customFormat="1" ht="11.25" customHeight="1">
      <c r="A26" s="7"/>
      <c r="J26" s="7"/>
      <c r="K26" s="7"/>
      <c r="L26" s="7"/>
      <c r="M26" s="7"/>
      <c r="N26" s="7"/>
      <c r="O26" s="7"/>
      <c r="P26" s="299"/>
      <c r="Q26" s="7"/>
      <c r="R26" s="7"/>
      <c r="S26" s="7"/>
      <c r="T26" s="7"/>
      <c r="U26" s="7"/>
      <c r="V26" s="7"/>
      <c r="W26" s="7"/>
      <c r="X26" s="7"/>
      <c r="Y26" s="7"/>
    </row>
    <row r="27" spans="1:25" s="421" customFormat="1" ht="11.25" customHeight="1">
      <c r="A27" s="7"/>
      <c r="J27" s="7"/>
      <c r="K27" s="7"/>
      <c r="L27" s="7"/>
      <c r="M27" s="7"/>
      <c r="N27" s="7"/>
      <c r="O27" s="7"/>
      <c r="P27" s="299"/>
      <c r="Q27" s="7"/>
      <c r="R27" s="7"/>
      <c r="S27" s="7"/>
      <c r="T27" s="7"/>
      <c r="U27" s="7"/>
      <c r="V27" s="7"/>
      <c r="W27" s="7"/>
      <c r="X27" s="7"/>
      <c r="Y27" s="7"/>
    </row>
    <row r="28" spans="1:25" ht="11.25" customHeight="1">
      <c r="A28" s="7"/>
      <c r="J28" s="7"/>
      <c r="K28" s="7"/>
      <c r="L28" s="7"/>
      <c r="M28" s="7"/>
      <c r="N28" s="7"/>
      <c r="O28" s="7"/>
      <c r="P28" s="299"/>
      <c r="Q28" s="7"/>
      <c r="R28" s="7"/>
      <c r="S28" s="7"/>
      <c r="T28" s="7"/>
      <c r="U28" s="7"/>
      <c r="V28" s="7"/>
      <c r="W28" s="7"/>
      <c r="X28" s="7"/>
      <c r="Y28" s="7"/>
    </row>
    <row r="29" spans="1:25" ht="11.25" customHeight="1">
      <c r="A29" s="7"/>
      <c r="J29" s="7"/>
      <c r="K29" s="7"/>
      <c r="L29" s="7"/>
      <c r="M29" s="7"/>
      <c r="N29" s="7"/>
      <c r="O29" s="7"/>
      <c r="P29" s="299"/>
      <c r="Q29" s="7"/>
      <c r="R29" s="7"/>
      <c r="S29" s="7"/>
      <c r="T29" s="7"/>
      <c r="U29" s="7"/>
      <c r="V29" s="7"/>
      <c r="W29" s="7"/>
      <c r="X29" s="7"/>
      <c r="Y29" s="7"/>
    </row>
    <row r="30" spans="1:25" ht="11.25" customHeight="1">
      <c r="A30" s="7"/>
      <c r="J30" s="7"/>
      <c r="K30" s="7"/>
      <c r="L30" s="7"/>
      <c r="M30" s="7"/>
      <c r="N30" s="7"/>
      <c r="O30" s="7"/>
      <c r="P30" s="299"/>
      <c r="Q30" s="7"/>
      <c r="R30" s="7"/>
      <c r="S30" s="7"/>
      <c r="T30" s="7"/>
      <c r="U30" s="7"/>
      <c r="V30" s="7"/>
      <c r="W30" s="7"/>
      <c r="X30" s="7"/>
      <c r="Y30" s="7"/>
    </row>
    <row r="31" spans="1:25" ht="11.25" customHeight="1">
      <c r="A31" s="7"/>
      <c r="J31" s="7"/>
      <c r="K31" s="7"/>
      <c r="L31" s="7"/>
      <c r="M31" s="7"/>
      <c r="N31" s="7"/>
      <c r="O31" s="7"/>
      <c r="P31" s="299"/>
      <c r="Q31" s="7"/>
      <c r="R31" s="7"/>
      <c r="S31" s="7"/>
      <c r="T31" s="7"/>
      <c r="U31" s="7"/>
      <c r="V31" s="7"/>
      <c r="W31" s="7"/>
      <c r="X31" s="7"/>
      <c r="Y31" s="7"/>
    </row>
    <row r="32" spans="1:25" s="295" customFormat="1" ht="11.25" customHeight="1">
      <c r="A32" s="7"/>
      <c r="J32" s="7"/>
      <c r="K32" s="7"/>
      <c r="L32" s="7"/>
      <c r="M32" s="7"/>
      <c r="N32" s="7"/>
      <c r="O32" s="7"/>
      <c r="P32" s="299"/>
      <c r="Q32" s="7"/>
      <c r="R32" s="7"/>
      <c r="S32" s="7"/>
      <c r="T32" s="7"/>
      <c r="U32" s="7"/>
      <c r="V32" s="7"/>
      <c r="W32" s="7"/>
      <c r="X32" s="7"/>
      <c r="Y32" s="7"/>
    </row>
    <row r="33" spans="1:25" s="379" customFormat="1" ht="11.25" customHeight="1" thickBot="1">
      <c r="A33" s="7"/>
      <c r="J33" s="7"/>
      <c r="K33" s="7"/>
      <c r="L33" s="7"/>
      <c r="M33" s="7"/>
      <c r="N33" s="7"/>
      <c r="O33" s="7"/>
      <c r="P33" s="299"/>
      <c r="Q33" s="7"/>
      <c r="R33" s="7"/>
      <c r="S33" s="7"/>
      <c r="T33" s="7"/>
      <c r="U33" s="7"/>
      <c r="V33" s="7"/>
      <c r="W33" s="7"/>
      <c r="X33" s="7"/>
      <c r="Y33" s="7"/>
    </row>
    <row r="34" spans="1:25" s="295" customFormat="1" ht="13.5" thickBot="1">
      <c r="A34" s="7"/>
      <c r="B34" s="32" t="s">
        <v>332</v>
      </c>
      <c r="C34" s="32"/>
      <c r="F34" s="386" t="s">
        <v>329</v>
      </c>
      <c r="G34" s="385"/>
      <c r="J34" s="7"/>
      <c r="K34" s="7"/>
      <c r="L34" s="7"/>
      <c r="M34" s="7"/>
      <c r="N34" s="7"/>
      <c r="O34" s="7"/>
      <c r="P34" s="299"/>
      <c r="Q34" s="7"/>
      <c r="R34" s="7"/>
      <c r="S34" s="7"/>
      <c r="T34" s="7"/>
      <c r="U34" s="7"/>
      <c r="V34" s="7"/>
      <c r="W34" s="7"/>
      <c r="X34" s="7"/>
      <c r="Y34" s="7"/>
    </row>
    <row r="35" spans="1:25" s="295" customFormat="1" ht="11.25" customHeight="1">
      <c r="A35" s="7"/>
      <c r="J35" s="7"/>
      <c r="K35" s="7"/>
      <c r="L35" s="7"/>
      <c r="M35" s="7"/>
      <c r="N35" s="7"/>
      <c r="O35" s="7"/>
      <c r="P35" s="299"/>
      <c r="Q35" s="7"/>
      <c r="R35" s="7"/>
      <c r="S35" s="7"/>
      <c r="T35" s="7"/>
      <c r="U35" s="7"/>
      <c r="V35" s="7"/>
      <c r="W35" s="7"/>
      <c r="X35" s="7"/>
      <c r="Y35" s="7"/>
    </row>
    <row r="36" spans="1:25" ht="14.45" customHeight="1" thickBot="1">
      <c r="A36" s="7"/>
      <c r="B36" s="12" t="s">
        <v>206</v>
      </c>
      <c r="C36" s="7"/>
      <c r="D36" s="7"/>
      <c r="E36" s="7"/>
      <c r="F36" s="12" t="s">
        <v>207</v>
      </c>
      <c r="G36" s="7"/>
      <c r="H36" s="7"/>
      <c r="I36" s="7"/>
      <c r="J36" s="7"/>
      <c r="K36" s="7"/>
      <c r="L36" s="7"/>
      <c r="M36" s="7"/>
      <c r="N36" s="7"/>
      <c r="O36" s="7"/>
      <c r="P36" s="299"/>
      <c r="Q36" s="7"/>
      <c r="R36" s="7"/>
      <c r="S36" s="7"/>
      <c r="T36" s="7"/>
      <c r="U36" s="7"/>
      <c r="V36" s="7"/>
      <c r="W36" s="7"/>
      <c r="X36" s="7"/>
      <c r="Y36" s="7"/>
    </row>
    <row r="37" spans="1:25" ht="12">
      <c r="A37" s="7"/>
      <c r="B37" s="144" t="s">
        <v>208</v>
      </c>
      <c r="C37" s="145"/>
      <c r="D37" s="146">
        <v>10000</v>
      </c>
      <c r="E37" s="7"/>
      <c r="F37" s="144" t="s">
        <v>209</v>
      </c>
      <c r="G37" s="147">
        <f>SUM(F46:F183)</f>
        <v>17600</v>
      </c>
      <c r="H37" s="7"/>
      <c r="I37" s="7"/>
      <c r="J37" s="7"/>
      <c r="K37" s="7"/>
      <c r="L37" s="7"/>
      <c r="M37" s="7"/>
      <c r="N37" s="7"/>
      <c r="O37" s="7"/>
      <c r="P37" s="299"/>
      <c r="Q37" s="7"/>
      <c r="R37" s="7"/>
      <c r="S37" s="7"/>
      <c r="T37" s="7"/>
      <c r="U37" s="7"/>
      <c r="V37" s="7"/>
      <c r="W37" s="7"/>
      <c r="X37" s="7"/>
      <c r="Y37" s="7"/>
    </row>
    <row r="38" spans="1:25" ht="12">
      <c r="A38" s="7"/>
      <c r="B38" s="148" t="s">
        <v>210</v>
      </c>
      <c r="C38" s="7"/>
      <c r="D38" s="149">
        <v>0.1699</v>
      </c>
      <c r="E38" s="7"/>
      <c r="F38" s="148" t="s">
        <v>211</v>
      </c>
      <c r="G38" s="150">
        <f>SUM(E46:E183)</f>
        <v>7508.1749324262055</v>
      </c>
      <c r="H38" s="7"/>
      <c r="I38" s="7"/>
      <c r="J38" s="7"/>
      <c r="K38" s="7"/>
      <c r="L38" s="7"/>
      <c r="M38" s="7"/>
      <c r="N38" s="7"/>
      <c r="O38" s="7"/>
      <c r="P38" s="299"/>
      <c r="Q38" s="7"/>
      <c r="R38" s="7"/>
      <c r="S38" s="7"/>
      <c r="T38" s="7"/>
      <c r="U38" s="7"/>
      <c r="V38" s="7"/>
      <c r="W38" s="7"/>
      <c r="X38" s="7"/>
      <c r="Y38" s="7"/>
    </row>
    <row r="39" spans="1:25" ht="12">
      <c r="A39" s="7"/>
      <c r="B39" s="148" t="s">
        <v>212</v>
      </c>
      <c r="C39" s="7"/>
      <c r="D39" s="151">
        <f>D38/12</f>
        <v>1.4158333333333334E-2</v>
      </c>
      <c r="E39" s="7"/>
      <c r="F39" s="148" t="s">
        <v>213</v>
      </c>
      <c r="G39" s="150">
        <f>SUM(G37-G38)</f>
        <v>10091.825067573795</v>
      </c>
      <c r="H39" s="7"/>
      <c r="I39" s="7"/>
      <c r="J39" s="7"/>
      <c r="K39" s="7"/>
      <c r="L39" s="7"/>
      <c r="M39" s="7"/>
      <c r="N39" s="7"/>
      <c r="O39" s="7"/>
      <c r="P39" s="299"/>
      <c r="Q39" s="7"/>
      <c r="R39" s="7"/>
      <c r="S39" s="7"/>
      <c r="T39" s="7"/>
      <c r="U39" s="7"/>
      <c r="V39" s="7"/>
      <c r="W39" s="7"/>
      <c r="X39" s="7"/>
      <c r="Y39" s="7"/>
    </row>
    <row r="40" spans="1:25" ht="12.75" thickBot="1">
      <c r="A40" s="7"/>
      <c r="B40" s="152" t="s">
        <v>214</v>
      </c>
      <c r="C40" s="153"/>
      <c r="D40" s="154">
        <v>200</v>
      </c>
      <c r="E40" s="7"/>
      <c r="F40" s="152" t="s">
        <v>215</v>
      </c>
      <c r="G40" s="155">
        <f>COUNTIF(C46:C174,"&gt;0")</f>
        <v>88</v>
      </c>
      <c r="H40" s="7"/>
      <c r="I40" s="7"/>
      <c r="J40" s="7"/>
      <c r="K40" s="7"/>
      <c r="L40" s="7"/>
      <c r="M40" s="7"/>
      <c r="N40" s="7"/>
      <c r="O40" s="7"/>
      <c r="P40" s="299"/>
      <c r="Q40" s="7"/>
      <c r="R40" s="7"/>
      <c r="S40" s="7"/>
      <c r="T40" s="7"/>
      <c r="U40" s="7"/>
      <c r="V40" s="7"/>
      <c r="W40" s="7"/>
      <c r="X40" s="7"/>
      <c r="Y40" s="7"/>
    </row>
    <row r="41" spans="1:25" ht="11.25" customHeight="1">
      <c r="A41" s="7"/>
      <c r="B41" s="7"/>
      <c r="C41" s="7"/>
      <c r="D41" s="7"/>
      <c r="E41" s="7"/>
      <c r="F41" s="7"/>
      <c r="G41" s="7"/>
      <c r="H41" s="7"/>
      <c r="I41" s="7"/>
      <c r="J41" s="7"/>
      <c r="K41" s="7"/>
      <c r="L41" s="7"/>
      <c r="M41" s="7"/>
      <c r="N41" s="7"/>
      <c r="O41" s="7"/>
      <c r="P41" s="299"/>
      <c r="Q41" s="7"/>
      <c r="R41" s="7"/>
      <c r="S41" s="7"/>
      <c r="T41" s="7"/>
      <c r="U41" s="7"/>
      <c r="V41" s="7"/>
      <c r="W41" s="7"/>
      <c r="X41" s="7"/>
      <c r="Y41" s="7"/>
    </row>
    <row r="42" spans="1:25" ht="11.25" customHeight="1" thickBot="1">
      <c r="A42" s="7"/>
      <c r="B42" s="7"/>
      <c r="C42" s="7"/>
      <c r="D42" s="7"/>
      <c r="E42" s="7"/>
      <c r="F42" s="7"/>
      <c r="G42" s="7"/>
      <c r="H42" s="7"/>
      <c r="I42" s="7"/>
      <c r="J42" s="7"/>
      <c r="K42" s="7"/>
      <c r="L42" s="7"/>
      <c r="M42" s="7"/>
      <c r="N42" s="7"/>
      <c r="O42" s="7"/>
      <c r="P42" s="299"/>
      <c r="Q42" s="7"/>
      <c r="R42" s="7"/>
      <c r="S42" s="7"/>
      <c r="T42" s="7"/>
      <c r="U42" s="7"/>
      <c r="V42" s="7"/>
      <c r="W42" s="7"/>
      <c r="X42" s="7"/>
      <c r="Y42" s="7"/>
    </row>
    <row r="43" spans="1:25" s="384" customFormat="1" ht="14.45" customHeight="1" thickBot="1">
      <c r="A43" s="7"/>
      <c r="B43" s="386" t="s">
        <v>334</v>
      </c>
      <c r="C43" s="385"/>
      <c r="D43" s="7"/>
      <c r="E43" s="7"/>
      <c r="F43" s="7"/>
      <c r="G43" s="7"/>
      <c r="H43" s="7"/>
      <c r="I43" s="7"/>
      <c r="J43" s="7"/>
      <c r="K43" s="7"/>
      <c r="L43" s="7"/>
      <c r="M43" s="7"/>
      <c r="N43" s="7"/>
      <c r="O43" s="7"/>
      <c r="P43" s="299"/>
      <c r="Q43" s="7"/>
      <c r="R43" s="7"/>
      <c r="S43" s="7"/>
      <c r="T43" s="7"/>
      <c r="U43" s="7"/>
      <c r="V43" s="7"/>
      <c r="W43" s="7"/>
      <c r="X43" s="7"/>
      <c r="Y43" s="7"/>
    </row>
    <row r="44" spans="1:25" ht="5.45" customHeight="1">
      <c r="P44" s="299"/>
    </row>
    <row r="45" spans="1:25" ht="24.75" thickBot="1">
      <c r="A45" s="7"/>
      <c r="B45" s="45" t="s">
        <v>216</v>
      </c>
      <c r="C45" s="156" t="s">
        <v>217</v>
      </c>
      <c r="D45" s="156" t="s">
        <v>218</v>
      </c>
      <c r="E45" s="156" t="s">
        <v>219</v>
      </c>
      <c r="F45" s="156" t="s">
        <v>220</v>
      </c>
      <c r="G45" s="157" t="s">
        <v>221</v>
      </c>
      <c r="H45" s="7"/>
      <c r="I45" s="7"/>
      <c r="J45" s="7"/>
      <c r="K45" s="7"/>
      <c r="L45" s="7"/>
      <c r="M45" s="7"/>
      <c r="N45" s="7"/>
      <c r="O45" s="7"/>
      <c r="P45" s="299"/>
      <c r="Q45" s="7"/>
      <c r="R45" s="7"/>
      <c r="S45" s="7"/>
      <c r="T45" s="7"/>
      <c r="U45" s="7"/>
      <c r="V45" s="7"/>
      <c r="W45" s="7"/>
      <c r="X45" s="7"/>
      <c r="Y45" s="7"/>
    </row>
    <row r="46" spans="1:25" ht="11.25" customHeight="1">
      <c r="A46" s="7"/>
      <c r="B46" s="158">
        <v>1</v>
      </c>
      <c r="C46" s="40">
        <f>$D$37</f>
        <v>10000</v>
      </c>
      <c r="D46" s="79">
        <f t="shared" ref="D46:D77" si="0">IF(C46&gt;0,$D$39,0)</f>
        <v>1.4158333333333334E-2</v>
      </c>
      <c r="E46" s="40">
        <f>C46*D46</f>
        <v>141.58333333333334</v>
      </c>
      <c r="F46" s="40">
        <f>$D$40</f>
        <v>200</v>
      </c>
      <c r="G46" s="159">
        <f t="shared" ref="G46:G183" si="1">C46-(F46-E46)</f>
        <v>9941.5833333333339</v>
      </c>
      <c r="H46" s="7"/>
      <c r="I46" s="7"/>
      <c r="J46" s="7"/>
      <c r="K46" s="7"/>
      <c r="L46" s="7"/>
      <c r="M46" s="7"/>
      <c r="N46" s="7"/>
      <c r="O46" s="7"/>
      <c r="P46" s="299"/>
      <c r="Q46" s="7"/>
      <c r="R46" s="7"/>
      <c r="S46" s="7"/>
      <c r="T46" s="7"/>
      <c r="U46" s="7"/>
      <c r="V46" s="7"/>
      <c r="W46" s="7"/>
      <c r="X46" s="7"/>
      <c r="Y46" s="7"/>
    </row>
    <row r="47" spans="1:25" ht="11.25" customHeight="1">
      <c r="A47" s="7"/>
      <c r="B47" s="158">
        <v>2</v>
      </c>
      <c r="C47" s="40">
        <f t="shared" ref="C47:C133" si="2">IF(G46&gt;0,G46,"0")</f>
        <v>9941.5833333333339</v>
      </c>
      <c r="D47" s="79">
        <f t="shared" si="0"/>
        <v>1.4158333333333334E-2</v>
      </c>
      <c r="E47" s="40">
        <f t="shared" ref="E47:E183" si="3">IF(C47&gt;0,C47*D47,0)</f>
        <v>140.75625069444445</v>
      </c>
      <c r="F47" s="40">
        <f t="shared" ref="F47:F78" si="4">IF(C47&gt;0,$D$40,0)</f>
        <v>200</v>
      </c>
      <c r="G47" s="159">
        <f t="shared" si="1"/>
        <v>9882.339584027779</v>
      </c>
      <c r="H47" s="7"/>
      <c r="I47" s="7"/>
      <c r="J47" s="7"/>
      <c r="K47" s="7"/>
      <c r="L47" s="7"/>
      <c r="M47" s="7"/>
      <c r="N47" s="7"/>
      <c r="O47" s="7"/>
      <c r="P47" s="299"/>
      <c r="Q47" s="7"/>
      <c r="R47" s="7"/>
      <c r="S47" s="7"/>
      <c r="T47" s="7"/>
      <c r="U47" s="7"/>
      <c r="V47" s="7"/>
      <c r="W47" s="7"/>
      <c r="X47" s="7"/>
      <c r="Y47" s="7"/>
    </row>
    <row r="48" spans="1:25" ht="11.25" customHeight="1">
      <c r="A48" s="7"/>
      <c r="B48" s="158">
        <f>MAX($B$39:B47)+1</f>
        <v>3</v>
      </c>
      <c r="C48" s="40">
        <f t="shared" si="2"/>
        <v>9882.339584027779</v>
      </c>
      <c r="D48" s="79">
        <f t="shared" si="0"/>
        <v>1.4158333333333334E-2</v>
      </c>
      <c r="E48" s="40">
        <f t="shared" si="3"/>
        <v>139.91745794385997</v>
      </c>
      <c r="F48" s="40">
        <f t="shared" si="4"/>
        <v>200</v>
      </c>
      <c r="G48" s="159">
        <f t="shared" si="1"/>
        <v>9822.2570419716394</v>
      </c>
      <c r="H48" s="7"/>
      <c r="I48" s="7"/>
      <c r="J48" s="7"/>
      <c r="K48" s="7"/>
      <c r="L48" s="7"/>
      <c r="M48" s="7"/>
      <c r="N48" s="7"/>
      <c r="O48" s="7"/>
      <c r="P48" s="299"/>
      <c r="Q48" s="7"/>
      <c r="R48" s="7"/>
      <c r="S48" s="7"/>
      <c r="T48" s="7"/>
      <c r="U48" s="7"/>
      <c r="V48" s="7"/>
      <c r="W48" s="7"/>
      <c r="X48" s="7"/>
      <c r="Y48" s="7"/>
    </row>
    <row r="49" spans="1:25" ht="11.25" customHeight="1">
      <c r="A49" s="7"/>
      <c r="B49" s="158">
        <f>MAX($B$39:B48)+1</f>
        <v>4</v>
      </c>
      <c r="C49" s="40">
        <f t="shared" si="2"/>
        <v>9822.2570419716394</v>
      </c>
      <c r="D49" s="79">
        <f t="shared" si="0"/>
        <v>1.4158333333333334E-2</v>
      </c>
      <c r="E49" s="40">
        <f t="shared" si="3"/>
        <v>139.06678928591512</v>
      </c>
      <c r="F49" s="40">
        <f t="shared" si="4"/>
        <v>200</v>
      </c>
      <c r="G49" s="159">
        <f t="shared" si="1"/>
        <v>9761.323831257554</v>
      </c>
      <c r="H49" s="7"/>
      <c r="I49" s="7"/>
      <c r="J49" s="7"/>
      <c r="K49" s="7"/>
      <c r="L49" s="7"/>
      <c r="M49" s="7"/>
      <c r="N49" s="7"/>
      <c r="O49" s="7"/>
      <c r="P49" s="299"/>
      <c r="Q49" s="7"/>
      <c r="R49" s="7"/>
      <c r="S49" s="7"/>
      <c r="T49" s="7"/>
      <c r="U49" s="7"/>
      <c r="V49" s="7"/>
      <c r="W49" s="7"/>
      <c r="X49" s="7"/>
      <c r="Y49" s="7"/>
    </row>
    <row r="50" spans="1:25" ht="11.25" customHeight="1">
      <c r="A50" s="7"/>
      <c r="B50" s="158">
        <f>MAX($B$39:B49)+1</f>
        <v>5</v>
      </c>
      <c r="C50" s="40">
        <f t="shared" si="2"/>
        <v>9761.323831257554</v>
      </c>
      <c r="D50" s="79">
        <f t="shared" si="0"/>
        <v>1.4158333333333334E-2</v>
      </c>
      <c r="E50" s="40">
        <f t="shared" si="3"/>
        <v>138.20407657755487</v>
      </c>
      <c r="F50" s="40">
        <f t="shared" si="4"/>
        <v>200</v>
      </c>
      <c r="G50" s="159">
        <f t="shared" si="1"/>
        <v>9699.5279078351086</v>
      </c>
      <c r="H50" s="7"/>
      <c r="I50" s="7"/>
      <c r="J50" s="7"/>
      <c r="K50" s="7"/>
      <c r="L50" s="7"/>
      <c r="M50" s="7"/>
      <c r="N50" s="7"/>
      <c r="O50" s="7"/>
      <c r="P50" s="299"/>
      <c r="Q50" s="7"/>
      <c r="R50" s="7"/>
      <c r="S50" s="7"/>
      <c r="T50" s="7"/>
      <c r="U50" s="7"/>
      <c r="V50" s="7"/>
      <c r="W50" s="7"/>
      <c r="X50" s="7"/>
      <c r="Y50" s="7"/>
    </row>
    <row r="51" spans="1:25" ht="11.25" customHeight="1">
      <c r="A51" s="7"/>
      <c r="B51" s="158">
        <f>MAX($B$39:B50)+1</f>
        <v>6</v>
      </c>
      <c r="C51" s="40">
        <f t="shared" si="2"/>
        <v>9699.5279078351086</v>
      </c>
      <c r="D51" s="79">
        <f t="shared" si="0"/>
        <v>1.4158333333333334E-2</v>
      </c>
      <c r="E51" s="40">
        <f t="shared" si="3"/>
        <v>137.32914929509874</v>
      </c>
      <c r="F51" s="40">
        <f t="shared" si="4"/>
        <v>200</v>
      </c>
      <c r="G51" s="159">
        <f t="shared" si="1"/>
        <v>9636.857057130208</v>
      </c>
      <c r="H51" s="7"/>
      <c r="I51" s="7"/>
      <c r="J51" s="7"/>
      <c r="K51" s="7"/>
      <c r="L51" s="7"/>
      <c r="M51" s="7"/>
      <c r="N51" s="7"/>
      <c r="O51" s="7"/>
      <c r="P51" s="299"/>
      <c r="Q51" s="7"/>
      <c r="R51" s="7"/>
      <c r="S51" s="7"/>
      <c r="T51" s="7"/>
      <c r="U51" s="7"/>
      <c r="V51" s="7"/>
      <c r="W51" s="7"/>
      <c r="X51" s="7"/>
      <c r="Y51" s="7"/>
    </row>
    <row r="52" spans="1:25" ht="11.25" customHeight="1">
      <c r="A52" s="7"/>
      <c r="B52" s="158">
        <f>MAX($B$39:B51)+1</f>
        <v>7</v>
      </c>
      <c r="C52" s="40">
        <f t="shared" si="2"/>
        <v>9636.857057130208</v>
      </c>
      <c r="D52" s="79">
        <f t="shared" si="0"/>
        <v>1.4158333333333334E-2</v>
      </c>
      <c r="E52" s="40">
        <f t="shared" si="3"/>
        <v>136.44183450053521</v>
      </c>
      <c r="F52" s="40">
        <f t="shared" si="4"/>
        <v>200</v>
      </c>
      <c r="G52" s="159">
        <f t="shared" si="1"/>
        <v>9573.298891630744</v>
      </c>
      <c r="H52" s="7"/>
      <c r="I52" s="7"/>
      <c r="J52" s="7"/>
      <c r="K52" s="7"/>
      <c r="L52" s="7"/>
      <c r="M52" s="7"/>
      <c r="N52" s="7"/>
      <c r="O52" s="7"/>
      <c r="P52" s="299"/>
      <c r="Q52" s="7"/>
      <c r="R52" s="7"/>
      <c r="S52" s="7"/>
      <c r="T52" s="7"/>
      <c r="U52" s="7"/>
      <c r="V52" s="7"/>
      <c r="W52" s="7"/>
      <c r="X52" s="7"/>
      <c r="Y52" s="7"/>
    </row>
    <row r="53" spans="1:25" ht="11.25" customHeight="1">
      <c r="A53" s="7"/>
      <c r="B53" s="158">
        <f>MAX($B$39:B52)+1</f>
        <v>8</v>
      </c>
      <c r="C53" s="40">
        <f t="shared" si="2"/>
        <v>9573.298891630744</v>
      </c>
      <c r="D53" s="79">
        <f t="shared" si="0"/>
        <v>1.4158333333333334E-2</v>
      </c>
      <c r="E53" s="40">
        <f t="shared" si="3"/>
        <v>135.54195680733861</v>
      </c>
      <c r="F53" s="40">
        <f t="shared" si="4"/>
        <v>200</v>
      </c>
      <c r="G53" s="159">
        <f t="shared" si="1"/>
        <v>9508.8408484380834</v>
      </c>
      <c r="H53" s="7"/>
      <c r="I53" s="7"/>
      <c r="J53" s="7"/>
      <c r="K53" s="7"/>
      <c r="L53" s="7"/>
      <c r="M53" s="7"/>
      <c r="N53" s="7"/>
      <c r="O53" s="7"/>
      <c r="P53" s="299"/>
      <c r="Q53" s="7"/>
      <c r="R53" s="7"/>
      <c r="S53" s="7"/>
      <c r="T53" s="7"/>
      <c r="U53" s="7"/>
      <c r="V53" s="7"/>
      <c r="W53" s="7"/>
      <c r="X53" s="7"/>
      <c r="Y53" s="7"/>
    </row>
    <row r="54" spans="1:25" ht="11.25" customHeight="1">
      <c r="A54" s="7"/>
      <c r="B54" s="158">
        <f>MAX($B$39:B53)+1</f>
        <v>9</v>
      </c>
      <c r="C54" s="40">
        <f t="shared" si="2"/>
        <v>9508.8408484380834</v>
      </c>
      <c r="D54" s="79">
        <f t="shared" si="0"/>
        <v>1.4158333333333334E-2</v>
      </c>
      <c r="E54" s="40">
        <f t="shared" si="3"/>
        <v>134.62933834580252</v>
      </c>
      <c r="F54" s="40">
        <f t="shared" si="4"/>
        <v>200</v>
      </c>
      <c r="G54" s="159">
        <f t="shared" si="1"/>
        <v>9443.4701867838867</v>
      </c>
      <c r="H54" s="7"/>
      <c r="I54" s="7"/>
      <c r="J54" s="7"/>
      <c r="K54" s="7"/>
      <c r="L54" s="7"/>
      <c r="M54" s="7"/>
      <c r="N54" s="7"/>
      <c r="O54" s="7"/>
      <c r="P54" s="299"/>
      <c r="Q54" s="7"/>
      <c r="R54" s="7"/>
      <c r="S54" s="7"/>
      <c r="T54" s="7"/>
      <c r="U54" s="7"/>
      <c r="V54" s="7"/>
      <c r="W54" s="7"/>
      <c r="X54" s="7"/>
      <c r="Y54" s="7"/>
    </row>
    <row r="55" spans="1:25" ht="11.25" customHeight="1">
      <c r="A55" s="7"/>
      <c r="B55" s="158">
        <f>MAX($B$39:B54)+1</f>
        <v>10</v>
      </c>
      <c r="C55" s="40">
        <f t="shared" si="2"/>
        <v>9443.4701867838867</v>
      </c>
      <c r="D55" s="79">
        <f t="shared" si="0"/>
        <v>1.4158333333333334E-2</v>
      </c>
      <c r="E55" s="40">
        <f t="shared" si="3"/>
        <v>133.70379872788186</v>
      </c>
      <c r="F55" s="40">
        <f t="shared" si="4"/>
        <v>200</v>
      </c>
      <c r="G55" s="159">
        <f t="shared" si="1"/>
        <v>9377.1739855117685</v>
      </c>
      <c r="H55" s="7"/>
      <c r="I55" s="7"/>
      <c r="J55" s="7"/>
      <c r="K55" s="7"/>
      <c r="L55" s="7"/>
      <c r="M55" s="7"/>
      <c r="N55" s="7"/>
      <c r="O55" s="7"/>
      <c r="P55" s="299"/>
      <c r="Q55" s="7"/>
      <c r="R55" s="7"/>
      <c r="S55" s="7"/>
      <c r="T55" s="7"/>
      <c r="U55" s="7"/>
      <c r="V55" s="7"/>
      <c r="W55" s="7"/>
      <c r="X55" s="7"/>
      <c r="Y55" s="7"/>
    </row>
    <row r="56" spans="1:25" ht="11.25" customHeight="1">
      <c r="A56" s="7"/>
      <c r="B56" s="158">
        <f>MAX($B$39:B55)+1</f>
        <v>11</v>
      </c>
      <c r="C56" s="40">
        <f t="shared" si="2"/>
        <v>9377.1739855117685</v>
      </c>
      <c r="D56" s="79">
        <f t="shared" si="0"/>
        <v>1.4158333333333334E-2</v>
      </c>
      <c r="E56" s="40">
        <f t="shared" si="3"/>
        <v>132.76515501153744</v>
      </c>
      <c r="F56" s="40">
        <f t="shared" si="4"/>
        <v>200</v>
      </c>
      <c r="G56" s="159">
        <f t="shared" si="1"/>
        <v>9309.9391405233055</v>
      </c>
      <c r="H56" s="7"/>
      <c r="I56" s="7"/>
      <c r="J56" s="7"/>
      <c r="K56" s="7"/>
      <c r="L56" s="7"/>
      <c r="M56" s="7"/>
      <c r="N56" s="7"/>
      <c r="O56" s="7"/>
      <c r="P56" s="299"/>
      <c r="Q56" s="7"/>
      <c r="R56" s="7"/>
      <c r="S56" s="7"/>
      <c r="T56" s="7"/>
      <c r="U56" s="7"/>
      <c r="V56" s="7"/>
      <c r="W56" s="7"/>
      <c r="X56" s="7"/>
      <c r="Y56" s="7"/>
    </row>
    <row r="57" spans="1:25" ht="11.25" customHeight="1">
      <c r="A57" s="7"/>
      <c r="B57" s="158">
        <f>MAX($B$39:B56)+1</f>
        <v>12</v>
      </c>
      <c r="C57" s="40">
        <f t="shared" si="2"/>
        <v>9309.9391405233055</v>
      </c>
      <c r="D57" s="79">
        <f t="shared" si="0"/>
        <v>1.4158333333333334E-2</v>
      </c>
      <c r="E57" s="40">
        <f t="shared" si="3"/>
        <v>131.81322166457579</v>
      </c>
      <c r="F57" s="40">
        <f t="shared" si="4"/>
        <v>200</v>
      </c>
      <c r="G57" s="159">
        <f t="shared" si="1"/>
        <v>9241.7523621878809</v>
      </c>
      <c r="H57" s="7"/>
      <c r="I57" s="7"/>
      <c r="J57" s="7"/>
      <c r="K57" s="7"/>
      <c r="L57" s="7"/>
      <c r="M57" s="7"/>
      <c r="N57" s="7"/>
      <c r="O57" s="7"/>
      <c r="P57" s="299"/>
      <c r="Q57" s="7"/>
      <c r="R57" s="7"/>
      <c r="S57" s="7"/>
      <c r="T57" s="7"/>
      <c r="U57" s="7"/>
      <c r="V57" s="7"/>
      <c r="W57" s="7"/>
      <c r="X57" s="7"/>
      <c r="Y57" s="7"/>
    </row>
    <row r="58" spans="1:25" ht="11.25" customHeight="1">
      <c r="A58" s="7"/>
      <c r="B58" s="158">
        <f>MAX($B$39:B57)+1</f>
        <v>13</v>
      </c>
      <c r="C58" s="40">
        <f t="shared" si="2"/>
        <v>9241.7523621878809</v>
      </c>
      <c r="D58" s="79">
        <f t="shared" si="0"/>
        <v>1.4158333333333334E-2</v>
      </c>
      <c r="E58" s="40">
        <f t="shared" si="3"/>
        <v>130.84781052797675</v>
      </c>
      <c r="F58" s="40">
        <f t="shared" si="4"/>
        <v>200</v>
      </c>
      <c r="G58" s="159">
        <f t="shared" si="1"/>
        <v>9172.6001727158582</v>
      </c>
      <c r="H58" s="7"/>
      <c r="I58" s="7"/>
      <c r="J58" s="7"/>
      <c r="K58" s="7"/>
      <c r="L58" s="7"/>
      <c r="M58" s="7"/>
      <c r="N58" s="7"/>
      <c r="O58" s="7"/>
      <c r="P58" s="299"/>
      <c r="Q58" s="7"/>
      <c r="R58" s="7"/>
      <c r="S58" s="7"/>
      <c r="T58" s="7"/>
      <c r="U58" s="7"/>
      <c r="V58" s="7"/>
      <c r="W58" s="7"/>
      <c r="X58" s="7"/>
      <c r="Y58" s="7"/>
    </row>
    <row r="59" spans="1:25" ht="11.25" customHeight="1">
      <c r="A59" s="7"/>
      <c r="B59" s="158">
        <f>MAX($B$39:B58)+1</f>
        <v>14</v>
      </c>
      <c r="C59" s="40">
        <f t="shared" si="2"/>
        <v>9172.6001727158582</v>
      </c>
      <c r="D59" s="79">
        <f t="shared" si="0"/>
        <v>1.4158333333333334E-2</v>
      </c>
      <c r="E59" s="40">
        <f t="shared" si="3"/>
        <v>129.86873077870203</v>
      </c>
      <c r="F59" s="40">
        <f t="shared" si="4"/>
        <v>200</v>
      </c>
      <c r="G59" s="159">
        <f t="shared" si="1"/>
        <v>9102.4689034945604</v>
      </c>
      <c r="H59" s="7"/>
      <c r="I59" s="7"/>
      <c r="J59" s="7"/>
      <c r="K59" s="7"/>
      <c r="L59" s="7"/>
      <c r="M59" s="7"/>
      <c r="N59" s="7"/>
      <c r="O59" s="7"/>
      <c r="P59" s="299"/>
      <c r="Q59" s="7"/>
      <c r="R59" s="7"/>
      <c r="S59" s="7"/>
      <c r="T59" s="7"/>
      <c r="U59" s="7"/>
      <c r="V59" s="7"/>
      <c r="W59" s="7"/>
      <c r="X59" s="7"/>
      <c r="Y59" s="7"/>
    </row>
    <row r="60" spans="1:25" ht="11.25" customHeight="1">
      <c r="A60" s="7"/>
      <c r="B60" s="158">
        <f>MAX($B$39:B59)+1</f>
        <v>15</v>
      </c>
      <c r="C60" s="40">
        <f t="shared" si="2"/>
        <v>9102.4689034945604</v>
      </c>
      <c r="D60" s="79">
        <f t="shared" si="0"/>
        <v>1.4158333333333334E-2</v>
      </c>
      <c r="E60" s="40">
        <f t="shared" si="3"/>
        <v>128.87578889197715</v>
      </c>
      <c r="F60" s="40">
        <f t="shared" si="4"/>
        <v>200</v>
      </c>
      <c r="G60" s="159">
        <f t="shared" si="1"/>
        <v>9031.3446923865376</v>
      </c>
      <c r="H60" s="7"/>
      <c r="I60" s="7"/>
      <c r="J60" s="7"/>
      <c r="K60" s="7"/>
      <c r="L60" s="7"/>
      <c r="M60" s="7"/>
      <c r="N60" s="7"/>
      <c r="O60" s="7"/>
      <c r="P60" s="299"/>
      <c r="Q60" s="7"/>
      <c r="R60" s="7"/>
      <c r="S60" s="7"/>
      <c r="T60" s="7"/>
      <c r="U60" s="7"/>
      <c r="V60" s="7"/>
      <c r="W60" s="7"/>
      <c r="X60" s="7"/>
      <c r="Y60" s="7"/>
    </row>
    <row r="61" spans="1:25" ht="11.25" customHeight="1">
      <c r="A61" s="7"/>
      <c r="B61" s="158">
        <f>MAX($B$39:B60)+1</f>
        <v>16</v>
      </c>
      <c r="C61" s="40">
        <f t="shared" si="2"/>
        <v>9031.3446923865376</v>
      </c>
      <c r="D61" s="79">
        <f t="shared" si="0"/>
        <v>1.4158333333333334E-2</v>
      </c>
      <c r="E61" s="40">
        <f t="shared" si="3"/>
        <v>127.86878860303939</v>
      </c>
      <c r="F61" s="40">
        <f t="shared" si="4"/>
        <v>200</v>
      </c>
      <c r="G61" s="159">
        <f t="shared" si="1"/>
        <v>8959.2134809895779</v>
      </c>
      <c r="H61" s="7"/>
      <c r="I61" s="7"/>
      <c r="J61" s="7"/>
      <c r="K61" s="7"/>
      <c r="L61" s="7"/>
      <c r="M61" s="7"/>
      <c r="N61" s="7"/>
      <c r="O61" s="7"/>
      <c r="P61" s="299"/>
      <c r="Q61" s="7"/>
      <c r="R61" s="7"/>
      <c r="S61" s="7"/>
      <c r="T61" s="7"/>
      <c r="U61" s="7"/>
      <c r="V61" s="7"/>
      <c r="W61" s="7"/>
      <c r="X61" s="7"/>
      <c r="Y61" s="7"/>
    </row>
    <row r="62" spans="1:25" ht="11.25" customHeight="1">
      <c r="A62" s="7"/>
      <c r="B62" s="158">
        <f>MAX($B$39:B61)+1</f>
        <v>17</v>
      </c>
      <c r="C62" s="40">
        <f t="shared" si="2"/>
        <v>8959.2134809895779</v>
      </c>
      <c r="D62" s="79">
        <f t="shared" si="0"/>
        <v>1.4158333333333334E-2</v>
      </c>
      <c r="E62" s="40">
        <f t="shared" si="3"/>
        <v>126.84753086834411</v>
      </c>
      <c r="F62" s="40">
        <f t="shared" si="4"/>
        <v>200</v>
      </c>
      <c r="G62" s="159">
        <f t="shared" si="1"/>
        <v>8886.0610118579225</v>
      </c>
      <c r="H62" s="7"/>
      <c r="I62" s="7"/>
      <c r="J62" s="7"/>
      <c r="K62" s="7"/>
      <c r="L62" s="7"/>
      <c r="M62" s="7"/>
      <c r="N62" s="7"/>
      <c r="O62" s="7"/>
      <c r="P62" s="299"/>
      <c r="Q62" s="7"/>
      <c r="R62" s="7"/>
      <c r="S62" s="7"/>
      <c r="T62" s="7"/>
      <c r="U62" s="7"/>
      <c r="V62" s="7"/>
      <c r="W62" s="7"/>
      <c r="X62" s="7"/>
      <c r="Y62" s="7"/>
    </row>
    <row r="63" spans="1:25" ht="11.25" customHeight="1">
      <c r="A63" s="7"/>
      <c r="B63" s="158">
        <f>MAX($B$39:B62)+1</f>
        <v>18</v>
      </c>
      <c r="C63" s="40">
        <f t="shared" si="2"/>
        <v>8886.0610118579225</v>
      </c>
      <c r="D63" s="79">
        <f t="shared" si="0"/>
        <v>1.4158333333333334E-2</v>
      </c>
      <c r="E63" s="40">
        <f t="shared" si="3"/>
        <v>125.81181382622175</v>
      </c>
      <c r="F63" s="40">
        <f t="shared" si="4"/>
        <v>200</v>
      </c>
      <c r="G63" s="159">
        <f t="shared" si="1"/>
        <v>8811.8728256841441</v>
      </c>
      <c r="H63" s="7"/>
      <c r="I63" s="7"/>
      <c r="J63" s="7"/>
      <c r="K63" s="7"/>
      <c r="L63" s="7"/>
      <c r="M63" s="7"/>
      <c r="N63" s="7"/>
      <c r="O63" s="7"/>
      <c r="P63" s="299"/>
      <c r="Q63" s="7"/>
      <c r="R63" s="7"/>
      <c r="S63" s="7"/>
      <c r="T63" s="7"/>
      <c r="U63" s="7"/>
      <c r="V63" s="7"/>
      <c r="W63" s="7"/>
      <c r="X63" s="7"/>
      <c r="Y63" s="7"/>
    </row>
    <row r="64" spans="1:25" ht="11.25" customHeight="1">
      <c r="A64" s="7"/>
      <c r="B64" s="158">
        <f>MAX($B$39:B63)+1</f>
        <v>19</v>
      </c>
      <c r="C64" s="40">
        <f t="shared" si="2"/>
        <v>8811.8728256841441</v>
      </c>
      <c r="D64" s="79">
        <f t="shared" si="0"/>
        <v>1.4158333333333334E-2</v>
      </c>
      <c r="E64" s="40">
        <f t="shared" si="3"/>
        <v>124.76143275697801</v>
      </c>
      <c r="F64" s="40">
        <f t="shared" si="4"/>
        <v>200</v>
      </c>
      <c r="G64" s="159">
        <f t="shared" si="1"/>
        <v>8736.6342584411213</v>
      </c>
      <c r="H64" s="7"/>
      <c r="I64" s="7"/>
      <c r="J64" s="7"/>
      <c r="K64" s="7"/>
      <c r="L64" s="7"/>
      <c r="M64" s="7"/>
      <c r="N64" s="7"/>
      <c r="O64" s="7"/>
      <c r="P64" s="299"/>
      <c r="Q64" s="7"/>
      <c r="R64" s="7"/>
      <c r="S64" s="7"/>
      <c r="T64" s="7"/>
      <c r="U64" s="7"/>
      <c r="V64" s="7"/>
      <c r="W64" s="7"/>
      <c r="X64" s="7"/>
      <c r="Y64" s="7"/>
    </row>
    <row r="65" spans="1:25" ht="11.25" customHeight="1">
      <c r="A65" s="7"/>
      <c r="B65" s="158">
        <f>MAX($B$39:B64)+1</f>
        <v>20</v>
      </c>
      <c r="C65" s="40">
        <f t="shared" si="2"/>
        <v>8736.6342584411213</v>
      </c>
      <c r="D65" s="79">
        <f t="shared" si="0"/>
        <v>1.4158333333333334E-2</v>
      </c>
      <c r="E65" s="40">
        <f t="shared" si="3"/>
        <v>123.69618004242888</v>
      </c>
      <c r="F65" s="40">
        <f t="shared" si="4"/>
        <v>200</v>
      </c>
      <c r="G65" s="159">
        <f t="shared" si="1"/>
        <v>8660.3304384835501</v>
      </c>
      <c r="H65" s="7"/>
      <c r="I65" s="7"/>
      <c r="J65" s="7"/>
      <c r="K65" s="7"/>
      <c r="L65" s="7"/>
      <c r="M65" s="7"/>
      <c r="N65" s="7"/>
      <c r="O65" s="7"/>
      <c r="P65" s="299"/>
      <c r="Q65" s="7"/>
      <c r="R65" s="7"/>
      <c r="S65" s="7"/>
      <c r="T65" s="7"/>
      <c r="U65" s="7"/>
      <c r="V65" s="7"/>
      <c r="W65" s="7"/>
      <c r="X65" s="7"/>
      <c r="Y65" s="7"/>
    </row>
    <row r="66" spans="1:25" ht="11.25" customHeight="1">
      <c r="A66" s="7"/>
      <c r="B66" s="158">
        <f>MAX($B$39:B65)+1</f>
        <v>21</v>
      </c>
      <c r="C66" s="40">
        <f t="shared" si="2"/>
        <v>8660.3304384835501</v>
      </c>
      <c r="D66" s="79">
        <f t="shared" si="0"/>
        <v>1.4158333333333334E-2</v>
      </c>
      <c r="E66" s="40">
        <f t="shared" si="3"/>
        <v>122.61584512486293</v>
      </c>
      <c r="F66" s="40">
        <f t="shared" si="4"/>
        <v>200</v>
      </c>
      <c r="G66" s="159">
        <f t="shared" si="1"/>
        <v>8582.9462836084131</v>
      </c>
      <c r="H66" s="7"/>
      <c r="I66" s="7"/>
      <c r="J66" s="7"/>
      <c r="K66" s="7"/>
      <c r="L66" s="7"/>
      <c r="M66" s="7"/>
      <c r="N66" s="7"/>
      <c r="O66" s="7"/>
      <c r="P66" s="299"/>
      <c r="Q66" s="7"/>
      <c r="R66" s="7"/>
      <c r="S66" s="7"/>
      <c r="T66" s="7"/>
      <c r="U66" s="7"/>
      <c r="V66" s="7"/>
      <c r="W66" s="7"/>
      <c r="X66" s="7"/>
      <c r="Y66" s="7"/>
    </row>
    <row r="67" spans="1:25" ht="11.25" customHeight="1">
      <c r="A67" s="7"/>
      <c r="B67" s="158">
        <f>MAX($B$39:B66)+1</f>
        <v>22</v>
      </c>
      <c r="C67" s="40">
        <f t="shared" si="2"/>
        <v>8582.9462836084131</v>
      </c>
      <c r="D67" s="79">
        <f t="shared" si="0"/>
        <v>1.4158333333333334E-2</v>
      </c>
      <c r="E67" s="40">
        <f t="shared" si="3"/>
        <v>121.52021446542246</v>
      </c>
      <c r="F67" s="40">
        <f t="shared" si="4"/>
        <v>200</v>
      </c>
      <c r="G67" s="159">
        <f t="shared" si="1"/>
        <v>8504.4664980738362</v>
      </c>
      <c r="H67" s="7"/>
      <c r="I67" s="7"/>
      <c r="J67" s="7"/>
      <c r="K67" s="7"/>
      <c r="L67" s="7"/>
      <c r="M67" s="7"/>
      <c r="N67" s="7"/>
      <c r="O67" s="7"/>
      <c r="P67" s="299"/>
      <c r="Q67" s="7"/>
      <c r="R67" s="7"/>
      <c r="S67" s="7"/>
      <c r="T67" s="7"/>
      <c r="U67" s="7"/>
      <c r="V67" s="7"/>
      <c r="W67" s="7"/>
      <c r="X67" s="7"/>
      <c r="Y67" s="7"/>
    </row>
    <row r="68" spans="1:25" ht="11.25" customHeight="1">
      <c r="A68" s="7"/>
      <c r="B68" s="158">
        <f>MAX($B$39:B67)+1</f>
        <v>23</v>
      </c>
      <c r="C68" s="40">
        <f t="shared" si="2"/>
        <v>8504.4664980738362</v>
      </c>
      <c r="D68" s="79">
        <f t="shared" si="0"/>
        <v>1.4158333333333334E-2</v>
      </c>
      <c r="E68" s="40">
        <f t="shared" si="3"/>
        <v>120.4090715018954</v>
      </c>
      <c r="F68" s="40">
        <f t="shared" si="4"/>
        <v>200</v>
      </c>
      <c r="G68" s="159">
        <f t="shared" si="1"/>
        <v>8424.8755695757318</v>
      </c>
      <c r="H68" s="7"/>
      <c r="I68" s="7"/>
      <c r="J68" s="7"/>
      <c r="K68" s="7"/>
      <c r="L68" s="7"/>
      <c r="M68" s="7"/>
      <c r="N68" s="7"/>
      <c r="O68" s="7"/>
      <c r="P68" s="299"/>
      <c r="Q68" s="7"/>
      <c r="R68" s="7"/>
      <c r="S68" s="7"/>
      <c r="T68" s="7"/>
      <c r="U68" s="7"/>
      <c r="V68" s="7"/>
      <c r="W68" s="7"/>
      <c r="X68" s="7"/>
      <c r="Y68" s="7"/>
    </row>
    <row r="69" spans="1:25" ht="11.25" customHeight="1">
      <c r="A69" s="7"/>
      <c r="B69" s="158">
        <f>MAX($B$39:B68)+1</f>
        <v>24</v>
      </c>
      <c r="C69" s="40">
        <f t="shared" si="2"/>
        <v>8424.8755695757318</v>
      </c>
      <c r="D69" s="79">
        <f t="shared" si="0"/>
        <v>1.4158333333333334E-2</v>
      </c>
      <c r="E69" s="40">
        <f t="shared" si="3"/>
        <v>119.28219660590973</v>
      </c>
      <c r="F69" s="40">
        <f t="shared" si="4"/>
        <v>200</v>
      </c>
      <c r="G69" s="159">
        <f t="shared" si="1"/>
        <v>8344.1577661816409</v>
      </c>
      <c r="H69" s="7"/>
      <c r="I69" s="7"/>
      <c r="J69" s="7"/>
      <c r="K69" s="7"/>
      <c r="L69" s="7"/>
      <c r="M69" s="7"/>
      <c r="N69" s="7"/>
      <c r="O69" s="7"/>
      <c r="P69" s="299"/>
      <c r="Q69" s="7"/>
      <c r="R69" s="7"/>
      <c r="S69" s="7"/>
      <c r="T69" s="7"/>
      <c r="U69" s="7"/>
      <c r="V69" s="7"/>
      <c r="W69" s="7"/>
      <c r="X69" s="7"/>
      <c r="Y69" s="7"/>
    </row>
    <row r="70" spans="1:25" ht="11.25" customHeight="1">
      <c r="A70" s="7"/>
      <c r="B70" s="158">
        <f>MAX($B$39:B69)+1</f>
        <v>25</v>
      </c>
      <c r="C70" s="40">
        <f t="shared" si="2"/>
        <v>8344.1577661816409</v>
      </c>
      <c r="D70" s="79">
        <f t="shared" si="0"/>
        <v>1.4158333333333334E-2</v>
      </c>
      <c r="E70" s="40">
        <f t="shared" si="3"/>
        <v>118.13936703952173</v>
      </c>
      <c r="F70" s="40">
        <f t="shared" si="4"/>
        <v>200</v>
      </c>
      <c r="G70" s="159">
        <f t="shared" si="1"/>
        <v>8262.2971332211619</v>
      </c>
      <c r="H70" s="7"/>
      <c r="I70" s="7"/>
      <c r="J70" s="7"/>
      <c r="K70" s="7"/>
      <c r="L70" s="7"/>
      <c r="M70" s="7"/>
      <c r="N70" s="7"/>
      <c r="O70" s="7"/>
      <c r="P70" s="299"/>
      <c r="Q70" s="7"/>
      <c r="R70" s="7"/>
      <c r="S70" s="7"/>
      <c r="T70" s="7"/>
      <c r="U70" s="7"/>
      <c r="V70" s="7"/>
      <c r="W70" s="7"/>
      <c r="X70" s="7"/>
      <c r="Y70" s="7"/>
    </row>
    <row r="71" spans="1:25" ht="11.25" customHeight="1">
      <c r="A71" s="7"/>
      <c r="B71" s="158">
        <f>MAX($B$39:B70)+1</f>
        <v>26</v>
      </c>
      <c r="C71" s="40">
        <f t="shared" si="2"/>
        <v>8262.2971332211619</v>
      </c>
      <c r="D71" s="79">
        <f t="shared" si="0"/>
        <v>1.4158333333333334E-2</v>
      </c>
      <c r="E71" s="40">
        <f t="shared" si="3"/>
        <v>116.98035691118962</v>
      </c>
      <c r="F71" s="40">
        <f t="shared" si="4"/>
        <v>200</v>
      </c>
      <c r="G71" s="159">
        <f t="shared" si="1"/>
        <v>8179.2774901323519</v>
      </c>
      <c r="H71" s="7"/>
      <c r="I71" s="7"/>
      <c r="J71" s="7"/>
      <c r="K71" s="7"/>
      <c r="L71" s="7"/>
      <c r="M71" s="7"/>
      <c r="N71" s="7"/>
      <c r="O71" s="7"/>
      <c r="P71" s="299"/>
      <c r="Q71" s="7"/>
      <c r="R71" s="7"/>
      <c r="S71" s="7"/>
      <c r="T71" s="7"/>
      <c r="U71" s="7"/>
      <c r="V71" s="7"/>
      <c r="W71" s="7"/>
      <c r="X71" s="7"/>
      <c r="Y71" s="7"/>
    </row>
    <row r="72" spans="1:25" ht="11.25" customHeight="1">
      <c r="A72" s="7"/>
      <c r="B72" s="158">
        <f>MAX($B$39:B71)+1</f>
        <v>27</v>
      </c>
      <c r="C72" s="40">
        <f t="shared" si="2"/>
        <v>8179.2774901323519</v>
      </c>
      <c r="D72" s="79">
        <f t="shared" si="0"/>
        <v>1.4158333333333334E-2</v>
      </c>
      <c r="E72" s="40">
        <f t="shared" si="3"/>
        <v>115.80493713112388</v>
      </c>
      <c r="F72" s="40">
        <f t="shared" si="4"/>
        <v>200</v>
      </c>
      <c r="G72" s="159">
        <f t="shared" si="1"/>
        <v>8095.0824272634754</v>
      </c>
      <c r="H72" s="7"/>
      <c r="I72" s="7"/>
      <c r="J72" s="7"/>
      <c r="K72" s="7"/>
      <c r="L72" s="7"/>
      <c r="M72" s="7"/>
      <c r="N72" s="7"/>
      <c r="O72" s="7"/>
      <c r="P72" s="299"/>
      <c r="Q72" s="7"/>
      <c r="R72" s="7"/>
      <c r="S72" s="7"/>
      <c r="T72" s="7"/>
      <c r="U72" s="7"/>
      <c r="V72" s="7"/>
      <c r="W72" s="7"/>
      <c r="X72" s="7"/>
      <c r="Y72" s="7"/>
    </row>
    <row r="73" spans="1:25" ht="11.25" customHeight="1">
      <c r="A73" s="7"/>
      <c r="B73" s="158">
        <f>MAX($B$39:B72)+1</f>
        <v>28</v>
      </c>
      <c r="C73" s="40">
        <f t="shared" si="2"/>
        <v>8095.0824272634754</v>
      </c>
      <c r="D73" s="79">
        <f t="shared" si="0"/>
        <v>1.4158333333333334E-2</v>
      </c>
      <c r="E73" s="40">
        <f t="shared" si="3"/>
        <v>114.61287536600537</v>
      </c>
      <c r="F73" s="40">
        <f t="shared" si="4"/>
        <v>200</v>
      </c>
      <c r="G73" s="159">
        <f t="shared" si="1"/>
        <v>8009.6953026294805</v>
      </c>
      <c r="H73" s="7"/>
      <c r="I73" s="7"/>
      <c r="J73" s="7"/>
      <c r="K73" s="7"/>
      <c r="L73" s="7"/>
      <c r="M73" s="7"/>
      <c r="N73" s="7"/>
      <c r="O73" s="7"/>
      <c r="P73" s="299"/>
      <c r="Q73" s="7"/>
      <c r="R73" s="7"/>
      <c r="S73" s="7"/>
      <c r="T73" s="7"/>
      <c r="U73" s="7"/>
      <c r="V73" s="7"/>
      <c r="W73" s="7"/>
      <c r="X73" s="7"/>
      <c r="Y73" s="7"/>
    </row>
    <row r="74" spans="1:25" ht="11.25" customHeight="1">
      <c r="A74" s="7"/>
      <c r="B74" s="158">
        <f>MAX($B$39:B73)+1</f>
        <v>29</v>
      </c>
      <c r="C74" s="40">
        <f t="shared" si="2"/>
        <v>8009.6953026294805</v>
      </c>
      <c r="D74" s="79">
        <f t="shared" si="0"/>
        <v>1.4158333333333334E-2</v>
      </c>
      <c r="E74" s="40">
        <f t="shared" si="3"/>
        <v>113.40393599306239</v>
      </c>
      <c r="F74" s="40">
        <f t="shared" si="4"/>
        <v>200</v>
      </c>
      <c r="G74" s="159">
        <f t="shared" si="1"/>
        <v>7923.0992386225425</v>
      </c>
      <c r="H74" s="7"/>
      <c r="I74" s="7"/>
      <c r="J74" s="7"/>
      <c r="K74" s="7"/>
      <c r="L74" s="7"/>
      <c r="M74" s="7"/>
      <c r="N74" s="7"/>
      <c r="O74" s="7"/>
      <c r="P74" s="299"/>
      <c r="Q74" s="7"/>
      <c r="R74" s="7"/>
      <c r="S74" s="7"/>
      <c r="T74" s="7"/>
      <c r="U74" s="7"/>
      <c r="V74" s="7"/>
      <c r="W74" s="7"/>
      <c r="X74" s="7"/>
      <c r="Y74" s="7"/>
    </row>
    <row r="75" spans="1:25" ht="11.25" customHeight="1">
      <c r="A75" s="7"/>
      <c r="B75" s="158">
        <f>MAX($B$39:B74)+1</f>
        <v>30</v>
      </c>
      <c r="C75" s="40">
        <f t="shared" si="2"/>
        <v>7923.0992386225425</v>
      </c>
      <c r="D75" s="79">
        <f t="shared" si="0"/>
        <v>1.4158333333333334E-2</v>
      </c>
      <c r="E75" s="40">
        <f t="shared" si="3"/>
        <v>112.1778800534975</v>
      </c>
      <c r="F75" s="40">
        <f t="shared" si="4"/>
        <v>200</v>
      </c>
      <c r="G75" s="159">
        <f t="shared" si="1"/>
        <v>7835.2771186760401</v>
      </c>
      <c r="H75" s="7"/>
      <c r="I75" s="7"/>
      <c r="J75" s="7"/>
      <c r="K75" s="7"/>
      <c r="L75" s="7"/>
      <c r="M75" s="7"/>
      <c r="N75" s="7"/>
      <c r="O75" s="7"/>
      <c r="P75" s="299"/>
      <c r="Q75" s="7"/>
      <c r="R75" s="7"/>
      <c r="S75" s="7"/>
      <c r="T75" s="7"/>
      <c r="U75" s="7"/>
      <c r="V75" s="7"/>
      <c r="W75" s="7"/>
      <c r="X75" s="7"/>
      <c r="Y75" s="7"/>
    </row>
    <row r="76" spans="1:25" ht="11.25" customHeight="1">
      <c r="A76" s="7"/>
      <c r="B76" s="158">
        <f>MAX($B$39:B75)+1</f>
        <v>31</v>
      </c>
      <c r="C76" s="40">
        <f t="shared" si="2"/>
        <v>7835.2771186760401</v>
      </c>
      <c r="D76" s="79">
        <f t="shared" si="0"/>
        <v>1.4158333333333334E-2</v>
      </c>
      <c r="E76" s="40">
        <f t="shared" si="3"/>
        <v>110.93446520525494</v>
      </c>
      <c r="F76" s="40">
        <f t="shared" si="4"/>
        <v>200</v>
      </c>
      <c r="G76" s="159">
        <f t="shared" si="1"/>
        <v>7746.2115838812952</v>
      </c>
      <c r="H76" s="7"/>
      <c r="I76" s="7"/>
      <c r="J76" s="7"/>
      <c r="K76" s="7"/>
      <c r="L76" s="7"/>
      <c r="M76" s="7"/>
      <c r="N76" s="7"/>
      <c r="O76" s="7"/>
      <c r="P76" s="299"/>
      <c r="Q76" s="7"/>
      <c r="R76" s="7"/>
      <c r="S76" s="7"/>
      <c r="T76" s="7"/>
      <c r="U76" s="7"/>
      <c r="V76" s="7"/>
      <c r="W76" s="7"/>
      <c r="X76" s="7"/>
      <c r="Y76" s="7"/>
    </row>
    <row r="77" spans="1:25" ht="11.25" customHeight="1">
      <c r="A77" s="7"/>
      <c r="B77" s="158">
        <f>MAX($B$39:B76)+1</f>
        <v>32</v>
      </c>
      <c r="C77" s="40">
        <f t="shared" si="2"/>
        <v>7746.2115838812952</v>
      </c>
      <c r="D77" s="79">
        <f t="shared" si="0"/>
        <v>1.4158333333333334E-2</v>
      </c>
      <c r="E77" s="40">
        <f t="shared" si="3"/>
        <v>109.67344567511934</v>
      </c>
      <c r="F77" s="40">
        <f t="shared" si="4"/>
        <v>200</v>
      </c>
      <c r="G77" s="159">
        <f t="shared" si="1"/>
        <v>7655.8850295564143</v>
      </c>
      <c r="H77" s="7"/>
      <c r="I77" s="7"/>
      <c r="J77" s="7"/>
      <c r="K77" s="7"/>
      <c r="L77" s="7"/>
      <c r="M77" s="7"/>
      <c r="N77" s="7"/>
      <c r="O77" s="7"/>
      <c r="P77" s="299"/>
      <c r="Q77" s="7"/>
      <c r="R77" s="7"/>
      <c r="S77" s="7"/>
      <c r="T77" s="7"/>
      <c r="U77" s="7"/>
      <c r="V77" s="7"/>
      <c r="W77" s="7"/>
      <c r="X77" s="7"/>
      <c r="Y77" s="7"/>
    </row>
    <row r="78" spans="1:25" ht="11.25" customHeight="1">
      <c r="A78" s="7"/>
      <c r="B78" s="158">
        <f>MAX($B$39:B77)+1</f>
        <v>33</v>
      </c>
      <c r="C78" s="40">
        <f t="shared" si="2"/>
        <v>7655.8850295564143</v>
      </c>
      <c r="D78" s="79">
        <f t="shared" ref="D78:D109" si="5">IF(C78&gt;0,$D$39,0)</f>
        <v>1.4158333333333334E-2</v>
      </c>
      <c r="E78" s="40">
        <f t="shared" si="3"/>
        <v>108.39457221013623</v>
      </c>
      <c r="F78" s="40">
        <f t="shared" si="4"/>
        <v>200</v>
      </c>
      <c r="G78" s="159">
        <f t="shared" si="1"/>
        <v>7564.2796017665505</v>
      </c>
      <c r="H78" s="7"/>
      <c r="I78" s="7"/>
      <c r="J78" s="7"/>
      <c r="K78" s="7"/>
      <c r="L78" s="7"/>
      <c r="M78" s="7"/>
      <c r="N78" s="7"/>
      <c r="O78" s="7"/>
      <c r="P78" s="299"/>
      <c r="Q78" s="7"/>
      <c r="R78" s="7"/>
      <c r="S78" s="7"/>
      <c r="T78" s="7"/>
      <c r="U78" s="7"/>
      <c r="V78" s="7"/>
      <c r="W78" s="7"/>
      <c r="X78" s="7"/>
      <c r="Y78" s="7"/>
    </row>
    <row r="79" spans="1:25" ht="11.25" customHeight="1">
      <c r="A79" s="7"/>
      <c r="B79" s="158">
        <f>MAX($B$39:B78)+1</f>
        <v>34</v>
      </c>
      <c r="C79" s="40">
        <f t="shared" si="2"/>
        <v>7564.2796017665505</v>
      </c>
      <c r="D79" s="79">
        <f t="shared" si="5"/>
        <v>1.4158333333333334E-2</v>
      </c>
      <c r="E79" s="40">
        <f t="shared" si="3"/>
        <v>107.09759202834475</v>
      </c>
      <c r="F79" s="40">
        <f t="shared" ref="F79:F110" si="6">IF(C79&gt;0,$D$40,0)</f>
        <v>200</v>
      </c>
      <c r="G79" s="159">
        <f t="shared" si="1"/>
        <v>7471.377193794895</v>
      </c>
      <c r="H79" s="7"/>
      <c r="I79" s="7"/>
      <c r="J79" s="7"/>
      <c r="K79" s="7"/>
      <c r="L79" s="7"/>
      <c r="M79" s="7"/>
      <c r="N79" s="7"/>
      <c r="O79" s="7"/>
      <c r="P79" s="299"/>
      <c r="Q79" s="7"/>
      <c r="R79" s="7"/>
      <c r="S79" s="7"/>
      <c r="T79" s="7"/>
      <c r="U79" s="7"/>
      <c r="V79" s="7"/>
      <c r="W79" s="7"/>
      <c r="X79" s="7"/>
      <c r="Y79" s="7"/>
    </row>
    <row r="80" spans="1:25" ht="11.25" customHeight="1">
      <c r="A80" s="7"/>
      <c r="B80" s="158">
        <f>MAX($B$39:B79)+1</f>
        <v>35</v>
      </c>
      <c r="C80" s="40">
        <f t="shared" si="2"/>
        <v>7471.377193794895</v>
      </c>
      <c r="D80" s="79">
        <f t="shared" si="5"/>
        <v>1.4158333333333334E-2</v>
      </c>
      <c r="E80" s="40">
        <f t="shared" si="3"/>
        <v>105.78224876881272</v>
      </c>
      <c r="F80" s="40">
        <f t="shared" si="6"/>
        <v>200</v>
      </c>
      <c r="G80" s="159">
        <f t="shared" si="1"/>
        <v>7377.1594425637077</v>
      </c>
      <c r="H80" s="7"/>
      <c r="I80" s="7"/>
      <c r="J80" s="7"/>
      <c r="K80" s="7"/>
      <c r="L80" s="7"/>
      <c r="M80" s="7"/>
      <c r="N80" s="7"/>
      <c r="O80" s="7"/>
      <c r="P80" s="299"/>
      <c r="Q80" s="7"/>
      <c r="R80" s="7"/>
      <c r="S80" s="7"/>
      <c r="T80" s="7"/>
      <c r="U80" s="7"/>
      <c r="V80" s="7"/>
      <c r="W80" s="7"/>
      <c r="X80" s="7"/>
      <c r="Y80" s="7"/>
    </row>
    <row r="81" spans="1:25" ht="11.25" customHeight="1">
      <c r="A81" s="7"/>
      <c r="B81" s="158">
        <f>MAX($B$39:B80)+1</f>
        <v>36</v>
      </c>
      <c r="C81" s="40">
        <f t="shared" si="2"/>
        <v>7377.1594425637077</v>
      </c>
      <c r="D81" s="79">
        <f t="shared" si="5"/>
        <v>1.4158333333333334E-2</v>
      </c>
      <c r="E81" s="40">
        <f t="shared" si="3"/>
        <v>104.44828244096449</v>
      </c>
      <c r="F81" s="40">
        <f t="shared" si="6"/>
        <v>200</v>
      </c>
      <c r="G81" s="159">
        <f t="shared" si="1"/>
        <v>7281.6077250046719</v>
      </c>
      <c r="H81" s="7"/>
      <c r="I81" s="7"/>
      <c r="J81" s="7"/>
      <c r="K81" s="7"/>
      <c r="L81" s="7"/>
      <c r="M81" s="7"/>
      <c r="N81" s="7"/>
      <c r="O81" s="7"/>
      <c r="P81" s="299"/>
      <c r="Q81" s="7"/>
      <c r="R81" s="7"/>
      <c r="S81" s="7"/>
      <c r="T81" s="7"/>
      <c r="U81" s="7"/>
      <c r="V81" s="7"/>
      <c r="W81" s="7"/>
      <c r="X81" s="7"/>
      <c r="Y81" s="7"/>
    </row>
    <row r="82" spans="1:25" ht="11.25" customHeight="1">
      <c r="A82" s="7"/>
      <c r="B82" s="158">
        <f>MAX($B$39:B81)+1</f>
        <v>37</v>
      </c>
      <c r="C82" s="40">
        <f t="shared" si="2"/>
        <v>7281.6077250046719</v>
      </c>
      <c r="D82" s="79">
        <f t="shared" si="5"/>
        <v>1.4158333333333334E-2</v>
      </c>
      <c r="E82" s="40">
        <f t="shared" si="3"/>
        <v>103.09542937319115</v>
      </c>
      <c r="F82" s="40">
        <f t="shared" si="6"/>
        <v>200</v>
      </c>
      <c r="G82" s="159">
        <f t="shared" si="1"/>
        <v>7184.703154377863</v>
      </c>
      <c r="H82" s="7"/>
      <c r="I82" s="7"/>
      <c r="J82" s="7"/>
      <c r="K82" s="7"/>
      <c r="L82" s="7"/>
      <c r="M82" s="7"/>
      <c r="N82" s="7"/>
      <c r="O82" s="7"/>
      <c r="P82" s="299"/>
      <c r="Q82" s="7"/>
      <c r="R82" s="7"/>
      <c r="S82" s="7"/>
      <c r="T82" s="7"/>
      <c r="U82" s="7"/>
      <c r="V82" s="7"/>
      <c r="W82" s="7"/>
      <c r="X82" s="7"/>
      <c r="Y82" s="7"/>
    </row>
    <row r="83" spans="1:25" ht="11.25" customHeight="1">
      <c r="A83" s="7"/>
      <c r="B83" s="158">
        <f>MAX($B$39:B82)+1</f>
        <v>38</v>
      </c>
      <c r="C83" s="40">
        <f t="shared" si="2"/>
        <v>7184.703154377863</v>
      </c>
      <c r="D83" s="79">
        <f t="shared" si="5"/>
        <v>1.4158333333333334E-2</v>
      </c>
      <c r="E83" s="40">
        <f t="shared" si="3"/>
        <v>101.72342216073325</v>
      </c>
      <c r="F83" s="40">
        <f t="shared" si="6"/>
        <v>200</v>
      </c>
      <c r="G83" s="159">
        <f t="shared" si="1"/>
        <v>7086.4265765385962</v>
      </c>
      <c r="H83" s="7"/>
      <c r="I83" s="7"/>
      <c r="J83" s="7"/>
      <c r="K83" s="7"/>
      <c r="L83" s="7"/>
      <c r="M83" s="7"/>
      <c r="N83" s="7"/>
      <c r="O83" s="7"/>
      <c r="P83" s="299"/>
      <c r="Q83" s="7"/>
      <c r="R83" s="7"/>
      <c r="S83" s="7"/>
      <c r="T83" s="7"/>
      <c r="U83" s="7"/>
      <c r="V83" s="7"/>
      <c r="W83" s="7"/>
      <c r="X83" s="7"/>
      <c r="Y83" s="7"/>
    </row>
    <row r="84" spans="1:25" ht="11.25" customHeight="1">
      <c r="A84" s="7"/>
      <c r="B84" s="158">
        <f>MAX($B$39:B83)+1</f>
        <v>39</v>
      </c>
      <c r="C84" s="40">
        <f t="shared" si="2"/>
        <v>7086.4265765385962</v>
      </c>
      <c r="D84" s="79">
        <f t="shared" si="5"/>
        <v>1.4158333333333334E-2</v>
      </c>
      <c r="E84" s="40">
        <f t="shared" si="3"/>
        <v>100.33198961282562</v>
      </c>
      <c r="F84" s="40">
        <f t="shared" si="6"/>
        <v>200</v>
      </c>
      <c r="G84" s="159">
        <f t="shared" si="1"/>
        <v>6986.7585661514222</v>
      </c>
      <c r="H84" s="7"/>
      <c r="I84" s="7"/>
      <c r="J84" s="7"/>
      <c r="K84" s="7"/>
      <c r="L84" s="7"/>
      <c r="M84" s="7"/>
      <c r="N84" s="7"/>
      <c r="O84" s="7"/>
      <c r="P84" s="299"/>
      <c r="Q84" s="7"/>
      <c r="R84" s="7"/>
      <c r="S84" s="7"/>
      <c r="T84" s="7"/>
      <c r="U84" s="7"/>
      <c r="V84" s="7"/>
      <c r="W84" s="7"/>
      <c r="X84" s="7"/>
      <c r="Y84" s="7"/>
    </row>
    <row r="85" spans="1:25" ht="11.25" customHeight="1">
      <c r="A85" s="7"/>
      <c r="B85" s="158">
        <f>MAX($B$39:B84)+1</f>
        <v>40</v>
      </c>
      <c r="C85" s="40">
        <f t="shared" si="2"/>
        <v>6986.7585661514222</v>
      </c>
      <c r="D85" s="79">
        <f t="shared" si="5"/>
        <v>1.4158333333333334E-2</v>
      </c>
      <c r="E85" s="40">
        <f t="shared" si="3"/>
        <v>98.920856699093889</v>
      </c>
      <c r="F85" s="40">
        <f t="shared" si="6"/>
        <v>200</v>
      </c>
      <c r="G85" s="159">
        <f t="shared" si="1"/>
        <v>6885.6794228505159</v>
      </c>
      <c r="H85" s="7"/>
      <c r="I85" s="7"/>
      <c r="J85" s="7"/>
      <c r="K85" s="7"/>
      <c r="L85" s="7"/>
      <c r="M85" s="7"/>
      <c r="N85" s="7"/>
      <c r="O85" s="7"/>
      <c r="P85" s="299"/>
      <c r="Q85" s="7"/>
      <c r="R85" s="7"/>
      <c r="S85" s="7"/>
      <c r="T85" s="7"/>
      <c r="U85" s="7"/>
      <c r="V85" s="7"/>
      <c r="W85" s="7"/>
      <c r="X85" s="7"/>
      <c r="Y85" s="7"/>
    </row>
    <row r="86" spans="1:25" ht="11.25" customHeight="1">
      <c r="A86" s="7"/>
      <c r="B86" s="158">
        <f>MAX($B$39:B85)+1</f>
        <v>41</v>
      </c>
      <c r="C86" s="40">
        <f t="shared" si="2"/>
        <v>6885.6794228505159</v>
      </c>
      <c r="D86" s="79">
        <f t="shared" si="5"/>
        <v>1.4158333333333334E-2</v>
      </c>
      <c r="E86" s="40">
        <f t="shared" si="3"/>
        <v>97.489744495191886</v>
      </c>
      <c r="F86" s="40">
        <f t="shared" si="6"/>
        <v>200</v>
      </c>
      <c r="G86" s="159">
        <f t="shared" si="1"/>
        <v>6783.169167345708</v>
      </c>
      <c r="H86" s="7"/>
      <c r="I86" s="7"/>
      <c r="J86" s="7"/>
      <c r="K86" s="7"/>
      <c r="L86" s="7"/>
      <c r="M86" s="7"/>
      <c r="N86" s="7"/>
      <c r="O86" s="7"/>
      <c r="P86" s="299"/>
      <c r="Q86" s="7"/>
      <c r="R86" s="7"/>
      <c r="S86" s="7"/>
      <c r="T86" s="7"/>
      <c r="U86" s="7"/>
      <c r="V86" s="7"/>
      <c r="W86" s="7"/>
      <c r="X86" s="7"/>
      <c r="Y86" s="7"/>
    </row>
    <row r="87" spans="1:25" ht="11.25" customHeight="1">
      <c r="A87" s="7"/>
      <c r="B87" s="158">
        <f>MAX($B$39:B86)+1</f>
        <v>42</v>
      </c>
      <c r="C87" s="40">
        <f t="shared" si="2"/>
        <v>6783.169167345708</v>
      </c>
      <c r="D87" s="79">
        <f t="shared" si="5"/>
        <v>1.4158333333333334E-2</v>
      </c>
      <c r="E87" s="40">
        <f t="shared" si="3"/>
        <v>96.038370127669651</v>
      </c>
      <c r="F87" s="40">
        <f t="shared" si="6"/>
        <v>200</v>
      </c>
      <c r="G87" s="159">
        <f t="shared" si="1"/>
        <v>6679.2075374733777</v>
      </c>
      <c r="H87" s="7"/>
      <c r="I87" s="7"/>
      <c r="J87" s="7"/>
      <c r="K87" s="7"/>
      <c r="L87" s="7"/>
      <c r="M87" s="7"/>
      <c r="N87" s="7"/>
      <c r="O87" s="7"/>
      <c r="P87" s="299"/>
      <c r="Q87" s="7"/>
      <c r="R87" s="7"/>
      <c r="S87" s="7"/>
      <c r="T87" s="7"/>
      <c r="U87" s="7"/>
      <c r="V87" s="7"/>
      <c r="W87" s="7"/>
      <c r="X87" s="7"/>
      <c r="Y87" s="7"/>
    </row>
    <row r="88" spans="1:25" ht="11.25" customHeight="1">
      <c r="A88" s="7"/>
      <c r="B88" s="158">
        <f>MAX($B$39:B87)+1</f>
        <v>43</v>
      </c>
      <c r="C88" s="40">
        <f t="shared" si="2"/>
        <v>6679.2075374733777</v>
      </c>
      <c r="D88" s="79">
        <f t="shared" si="5"/>
        <v>1.4158333333333334E-2</v>
      </c>
      <c r="E88" s="40">
        <f t="shared" si="3"/>
        <v>94.566446718060575</v>
      </c>
      <c r="F88" s="40">
        <f t="shared" si="6"/>
        <v>200</v>
      </c>
      <c r="G88" s="159">
        <f t="shared" si="1"/>
        <v>6573.7739841914381</v>
      </c>
      <c r="H88" s="7"/>
      <c r="I88" s="7"/>
      <c r="J88" s="7"/>
      <c r="K88" s="7"/>
      <c r="L88" s="7"/>
      <c r="M88" s="7"/>
      <c r="N88" s="7"/>
      <c r="O88" s="7"/>
      <c r="P88" s="299"/>
      <c r="Q88" s="7"/>
      <c r="R88" s="7"/>
      <c r="S88" s="7"/>
      <c r="T88" s="7"/>
      <c r="U88" s="7"/>
      <c r="V88" s="7"/>
      <c r="W88" s="7"/>
      <c r="X88" s="7"/>
      <c r="Y88" s="7"/>
    </row>
    <row r="89" spans="1:25" ht="11.25" customHeight="1">
      <c r="A89" s="7"/>
      <c r="B89" s="158">
        <f>MAX($B$39:B88)+1</f>
        <v>44</v>
      </c>
      <c r="C89" s="40">
        <f t="shared" si="2"/>
        <v>6573.7739841914381</v>
      </c>
      <c r="D89" s="79">
        <f t="shared" si="5"/>
        <v>1.4158333333333334E-2</v>
      </c>
      <c r="E89" s="40">
        <f t="shared" si="3"/>
        <v>93.073683326177118</v>
      </c>
      <c r="F89" s="40">
        <f t="shared" si="6"/>
        <v>200</v>
      </c>
      <c r="G89" s="159">
        <f t="shared" si="1"/>
        <v>6466.8476675176153</v>
      </c>
      <c r="H89" s="7"/>
      <c r="I89" s="7"/>
      <c r="J89" s="7"/>
      <c r="K89" s="7"/>
      <c r="L89" s="7"/>
      <c r="M89" s="7"/>
      <c r="N89" s="7"/>
      <c r="O89" s="7"/>
      <c r="P89" s="299"/>
      <c r="Q89" s="7"/>
      <c r="R89" s="7"/>
      <c r="S89" s="7"/>
      <c r="T89" s="7"/>
      <c r="U89" s="7"/>
      <c r="V89" s="7"/>
      <c r="W89" s="7"/>
      <c r="X89" s="7"/>
      <c r="Y89" s="7"/>
    </row>
    <row r="90" spans="1:25" ht="11.25" customHeight="1">
      <c r="A90" s="7"/>
      <c r="B90" s="158">
        <f>MAX($B$39:B89)+1</f>
        <v>45</v>
      </c>
      <c r="C90" s="40">
        <f t="shared" si="2"/>
        <v>6466.8476675176153</v>
      </c>
      <c r="D90" s="79">
        <f t="shared" si="5"/>
        <v>1.4158333333333334E-2</v>
      </c>
      <c r="E90" s="40">
        <f t="shared" si="3"/>
        <v>91.559784892603574</v>
      </c>
      <c r="F90" s="40">
        <f t="shared" si="6"/>
        <v>200</v>
      </c>
      <c r="G90" s="159">
        <f t="shared" si="1"/>
        <v>6358.4074524102189</v>
      </c>
      <c r="H90" s="7"/>
      <c r="I90" s="7"/>
      <c r="J90" s="7"/>
      <c r="K90" s="7"/>
      <c r="L90" s="7"/>
      <c r="M90" s="7"/>
      <c r="N90" s="7"/>
      <c r="O90" s="7"/>
      <c r="P90" s="299"/>
      <c r="Q90" s="7"/>
      <c r="R90" s="7"/>
      <c r="S90" s="7"/>
      <c r="T90" s="7"/>
      <c r="U90" s="7"/>
      <c r="V90" s="7"/>
      <c r="W90" s="7"/>
      <c r="X90" s="7"/>
      <c r="Y90" s="7"/>
    </row>
    <row r="91" spans="1:25" ht="11.25" customHeight="1">
      <c r="A91" s="7"/>
      <c r="B91" s="158">
        <f>MAX($B$39:B90)+1</f>
        <v>46</v>
      </c>
      <c r="C91" s="40">
        <f t="shared" si="2"/>
        <v>6358.4074524102189</v>
      </c>
      <c r="D91" s="79">
        <f t="shared" si="5"/>
        <v>1.4158333333333334E-2</v>
      </c>
      <c r="E91" s="40">
        <f t="shared" si="3"/>
        <v>90.024452180374681</v>
      </c>
      <c r="F91" s="40">
        <f t="shared" si="6"/>
        <v>200</v>
      </c>
      <c r="G91" s="159">
        <f t="shared" si="1"/>
        <v>6248.4319045905931</v>
      </c>
      <c r="H91" s="7"/>
      <c r="I91" s="7"/>
      <c r="J91" s="7"/>
      <c r="K91" s="7"/>
      <c r="L91" s="7"/>
      <c r="M91" s="7"/>
      <c r="N91" s="7"/>
      <c r="O91" s="7"/>
      <c r="P91" s="299"/>
      <c r="Q91" s="7"/>
      <c r="R91" s="7"/>
      <c r="S91" s="7"/>
      <c r="T91" s="7"/>
      <c r="U91" s="7"/>
      <c r="V91" s="7"/>
      <c r="W91" s="7"/>
      <c r="X91" s="7"/>
      <c r="Y91" s="7"/>
    </row>
    <row r="92" spans="1:25" ht="11.25" customHeight="1">
      <c r="A92" s="7"/>
      <c r="B92" s="158">
        <f>MAX($B$39:B91)+1</f>
        <v>47</v>
      </c>
      <c r="C92" s="40">
        <f t="shared" si="2"/>
        <v>6248.4319045905931</v>
      </c>
      <c r="D92" s="79">
        <f t="shared" si="5"/>
        <v>1.4158333333333334E-2</v>
      </c>
      <c r="E92" s="40">
        <f t="shared" si="3"/>
        <v>88.467381715828481</v>
      </c>
      <c r="F92" s="40">
        <f t="shared" si="6"/>
        <v>200</v>
      </c>
      <c r="G92" s="159">
        <f t="shared" si="1"/>
        <v>6136.8992863064213</v>
      </c>
      <c r="H92" s="7"/>
      <c r="I92" s="7"/>
      <c r="J92" s="7"/>
      <c r="K92" s="7"/>
      <c r="L92" s="7"/>
      <c r="M92" s="7"/>
      <c r="N92" s="7"/>
      <c r="O92" s="7"/>
      <c r="P92" s="299"/>
      <c r="Q92" s="7"/>
      <c r="R92" s="7"/>
      <c r="S92" s="7"/>
      <c r="T92" s="7"/>
      <c r="U92" s="7"/>
      <c r="V92" s="7"/>
      <c r="W92" s="7"/>
      <c r="X92" s="7"/>
      <c r="Y92" s="7"/>
    </row>
    <row r="93" spans="1:25" ht="11.25" customHeight="1">
      <c r="A93" s="7"/>
      <c r="B93" s="158">
        <f>MAX($B$39:B92)+1</f>
        <v>48</v>
      </c>
      <c r="C93" s="40">
        <f t="shared" si="2"/>
        <v>6136.8992863064213</v>
      </c>
      <c r="D93" s="79">
        <f t="shared" si="5"/>
        <v>1.4158333333333334E-2</v>
      </c>
      <c r="E93" s="40">
        <f t="shared" si="3"/>
        <v>86.888265728621747</v>
      </c>
      <c r="F93" s="40">
        <f t="shared" si="6"/>
        <v>200</v>
      </c>
      <c r="G93" s="159">
        <f t="shared" si="1"/>
        <v>6023.7875520350435</v>
      </c>
      <c r="H93" s="7"/>
      <c r="I93" s="7"/>
      <c r="J93" s="7"/>
      <c r="K93" s="7"/>
      <c r="L93" s="7"/>
      <c r="M93" s="7"/>
      <c r="N93" s="7"/>
      <c r="O93" s="7"/>
      <c r="P93" s="299"/>
      <c r="Q93" s="7"/>
      <c r="R93" s="7"/>
      <c r="S93" s="7"/>
      <c r="T93" s="7"/>
      <c r="U93" s="7"/>
      <c r="V93" s="7"/>
      <c r="W93" s="7"/>
      <c r="X93" s="7"/>
      <c r="Y93" s="7"/>
    </row>
    <row r="94" spans="1:25" ht="11.25" customHeight="1">
      <c r="A94" s="7"/>
      <c r="B94" s="158">
        <f>MAX($B$39:B93)+1</f>
        <v>49</v>
      </c>
      <c r="C94" s="40">
        <f t="shared" si="2"/>
        <v>6023.7875520350435</v>
      </c>
      <c r="D94" s="79">
        <f t="shared" si="5"/>
        <v>1.4158333333333334E-2</v>
      </c>
      <c r="E94" s="40">
        <f t="shared" si="3"/>
        <v>85.286792090896157</v>
      </c>
      <c r="F94" s="40">
        <f t="shared" si="6"/>
        <v>200</v>
      </c>
      <c r="G94" s="159">
        <f t="shared" si="1"/>
        <v>5909.0743441259401</v>
      </c>
      <c r="H94" s="7"/>
      <c r="I94" s="7"/>
      <c r="J94" s="7"/>
      <c r="K94" s="7"/>
      <c r="L94" s="7"/>
      <c r="M94" s="7"/>
      <c r="N94" s="7"/>
      <c r="O94" s="7"/>
      <c r="P94" s="299"/>
      <c r="Q94" s="7"/>
      <c r="R94" s="7"/>
      <c r="S94" s="7"/>
      <c r="T94" s="7"/>
      <c r="U94" s="7"/>
      <c r="V94" s="7"/>
      <c r="W94" s="7"/>
      <c r="X94" s="7"/>
      <c r="Y94" s="7"/>
    </row>
    <row r="95" spans="1:25" ht="11.25" customHeight="1">
      <c r="A95" s="7"/>
      <c r="B95" s="158">
        <f>MAX($B$39:B94)+1</f>
        <v>50</v>
      </c>
      <c r="C95" s="40">
        <f t="shared" si="2"/>
        <v>5909.0743441259401</v>
      </c>
      <c r="D95" s="79">
        <f t="shared" si="5"/>
        <v>1.4158333333333334E-2</v>
      </c>
      <c r="E95" s="40">
        <f t="shared" si="3"/>
        <v>83.662644255583103</v>
      </c>
      <c r="F95" s="40">
        <f t="shared" si="6"/>
        <v>200</v>
      </c>
      <c r="G95" s="159">
        <f t="shared" si="1"/>
        <v>5792.7369883815236</v>
      </c>
      <c r="H95" s="7"/>
      <c r="I95" s="7"/>
      <c r="J95" s="7"/>
      <c r="K95" s="7"/>
      <c r="L95" s="7"/>
      <c r="M95" s="7"/>
      <c r="N95" s="7"/>
      <c r="O95" s="7"/>
      <c r="P95" s="299"/>
      <c r="Q95" s="7"/>
      <c r="R95" s="7"/>
      <c r="S95" s="7"/>
      <c r="T95" s="7"/>
      <c r="U95" s="7"/>
      <c r="V95" s="7"/>
      <c r="W95" s="7"/>
      <c r="X95" s="7"/>
      <c r="Y95" s="7"/>
    </row>
    <row r="96" spans="1:25" ht="11.25" customHeight="1">
      <c r="A96" s="7"/>
      <c r="B96" s="158">
        <f>MAX($B$39:B95)+1</f>
        <v>51</v>
      </c>
      <c r="C96" s="40">
        <f t="shared" si="2"/>
        <v>5792.7369883815236</v>
      </c>
      <c r="D96" s="79">
        <f t="shared" si="5"/>
        <v>1.4158333333333334E-2</v>
      </c>
      <c r="E96" s="40">
        <f t="shared" si="3"/>
        <v>82.015501193835078</v>
      </c>
      <c r="F96" s="40">
        <f t="shared" si="6"/>
        <v>200</v>
      </c>
      <c r="G96" s="159">
        <f t="shared" si="1"/>
        <v>5674.7524895753586</v>
      </c>
      <c r="H96" s="7"/>
      <c r="I96" s="7"/>
      <c r="J96" s="7"/>
      <c r="K96" s="7"/>
      <c r="L96" s="7"/>
      <c r="M96" s="7"/>
      <c r="N96" s="7"/>
      <c r="O96" s="7"/>
      <c r="P96" s="299"/>
      <c r="Q96" s="7"/>
      <c r="R96" s="7"/>
      <c r="S96" s="7"/>
      <c r="T96" s="7"/>
      <c r="U96" s="7"/>
      <c r="V96" s="7"/>
      <c r="W96" s="7"/>
      <c r="X96" s="7"/>
      <c r="Y96" s="7"/>
    </row>
    <row r="97" spans="1:25" ht="11.25" customHeight="1">
      <c r="A97" s="7"/>
      <c r="B97" s="158">
        <f>MAX($B$39:B96)+1</f>
        <v>52</v>
      </c>
      <c r="C97" s="40">
        <f t="shared" si="2"/>
        <v>5674.7524895753586</v>
      </c>
      <c r="D97" s="79">
        <f t="shared" si="5"/>
        <v>1.4158333333333334E-2</v>
      </c>
      <c r="E97" s="40">
        <f t="shared" si="3"/>
        <v>80.34503733157112</v>
      </c>
      <c r="F97" s="40">
        <f t="shared" si="6"/>
        <v>200</v>
      </c>
      <c r="G97" s="159">
        <f t="shared" si="1"/>
        <v>5555.0975269069295</v>
      </c>
      <c r="H97" s="7"/>
      <c r="I97" s="7"/>
      <c r="J97" s="7"/>
      <c r="K97" s="7"/>
      <c r="L97" s="7"/>
      <c r="M97" s="7"/>
      <c r="N97" s="7"/>
      <c r="O97" s="7"/>
      <c r="P97" s="299"/>
      <c r="Q97" s="7"/>
      <c r="R97" s="7"/>
      <c r="S97" s="7"/>
      <c r="T97" s="7"/>
      <c r="U97" s="7"/>
      <c r="V97" s="7"/>
      <c r="W97" s="7"/>
      <c r="X97" s="7"/>
      <c r="Y97" s="7"/>
    </row>
    <row r="98" spans="1:25" ht="11.25" customHeight="1">
      <c r="A98" s="7"/>
      <c r="B98" s="158">
        <f>MAX($B$39:B97)+1</f>
        <v>53</v>
      </c>
      <c r="C98" s="40">
        <f t="shared" si="2"/>
        <v>5555.0975269069295</v>
      </c>
      <c r="D98" s="79">
        <f t="shared" si="5"/>
        <v>1.4158333333333334E-2</v>
      </c>
      <c r="E98" s="40">
        <f t="shared" si="3"/>
        <v>78.650922485123942</v>
      </c>
      <c r="F98" s="40">
        <f t="shared" si="6"/>
        <v>200</v>
      </c>
      <c r="G98" s="159">
        <f t="shared" si="1"/>
        <v>5433.7484493920538</v>
      </c>
      <c r="H98" s="7"/>
      <c r="I98" s="7"/>
      <c r="J98" s="7"/>
      <c r="K98" s="7"/>
      <c r="L98" s="7"/>
      <c r="M98" s="7"/>
      <c r="N98" s="7"/>
      <c r="O98" s="7"/>
      <c r="P98" s="299"/>
      <c r="Q98" s="7"/>
      <c r="R98" s="7"/>
      <c r="S98" s="7"/>
      <c r="T98" s="7"/>
      <c r="U98" s="7"/>
      <c r="V98" s="7"/>
      <c r="W98" s="7"/>
      <c r="X98" s="7"/>
      <c r="Y98" s="7"/>
    </row>
    <row r="99" spans="1:25" ht="11.25" customHeight="1">
      <c r="A99" s="7"/>
      <c r="B99" s="158">
        <f>MAX($B$39:B98)+1</f>
        <v>54</v>
      </c>
      <c r="C99" s="40">
        <f t="shared" si="2"/>
        <v>5433.7484493920538</v>
      </c>
      <c r="D99" s="79">
        <f t="shared" si="5"/>
        <v>1.4158333333333334E-2</v>
      </c>
      <c r="E99" s="40">
        <f t="shared" si="3"/>
        <v>76.932821795975826</v>
      </c>
      <c r="F99" s="40">
        <f t="shared" si="6"/>
        <v>200</v>
      </c>
      <c r="G99" s="159">
        <f t="shared" si="1"/>
        <v>5310.6812711880293</v>
      </c>
      <c r="H99" s="7"/>
      <c r="I99" s="7"/>
      <c r="J99" s="7"/>
      <c r="K99" s="7"/>
      <c r="L99" s="7"/>
      <c r="M99" s="7"/>
      <c r="N99" s="7"/>
      <c r="O99" s="7"/>
      <c r="P99" s="299"/>
      <c r="Q99" s="7"/>
      <c r="R99" s="7"/>
      <c r="S99" s="7"/>
      <c r="T99" s="7"/>
      <c r="U99" s="7"/>
      <c r="V99" s="7"/>
      <c r="W99" s="7"/>
      <c r="X99" s="7"/>
      <c r="Y99" s="7"/>
    </row>
    <row r="100" spans="1:25" ht="11.25" customHeight="1">
      <c r="A100" s="7"/>
      <c r="B100" s="158">
        <f>MAX($B$39:B99)+1</f>
        <v>55</v>
      </c>
      <c r="C100" s="40">
        <f t="shared" si="2"/>
        <v>5310.6812711880293</v>
      </c>
      <c r="D100" s="79">
        <f t="shared" si="5"/>
        <v>1.4158333333333334E-2</v>
      </c>
      <c r="E100" s="40">
        <f t="shared" si="3"/>
        <v>75.190395664570516</v>
      </c>
      <c r="F100" s="40">
        <f t="shared" si="6"/>
        <v>200</v>
      </c>
      <c r="G100" s="159">
        <f t="shared" si="1"/>
        <v>5185.8716668525994</v>
      </c>
      <c r="H100" s="7"/>
      <c r="I100" s="7"/>
      <c r="J100" s="7"/>
      <c r="K100" s="7"/>
      <c r="L100" s="7"/>
      <c r="M100" s="7"/>
      <c r="N100" s="7"/>
      <c r="O100" s="7"/>
      <c r="P100" s="299"/>
      <c r="Q100" s="7"/>
      <c r="R100" s="7"/>
      <c r="S100" s="7"/>
      <c r="T100" s="7"/>
      <c r="U100" s="7"/>
      <c r="V100" s="7"/>
      <c r="W100" s="7"/>
      <c r="X100" s="7"/>
      <c r="Y100" s="7"/>
    </row>
    <row r="101" spans="1:25" ht="11.25" customHeight="1">
      <c r="A101" s="7"/>
      <c r="B101" s="158">
        <f>MAX($B$39:B100)+1</f>
        <v>56</v>
      </c>
      <c r="C101" s="40">
        <f t="shared" si="2"/>
        <v>5185.8716668525994</v>
      </c>
      <c r="D101" s="79">
        <f t="shared" si="5"/>
        <v>1.4158333333333334E-2</v>
      </c>
      <c r="E101" s="40">
        <f t="shared" si="3"/>
        <v>73.423299683188048</v>
      </c>
      <c r="F101" s="40">
        <f t="shared" si="6"/>
        <v>200</v>
      </c>
      <c r="G101" s="159">
        <f t="shared" si="1"/>
        <v>5059.2949665357874</v>
      </c>
      <c r="H101" s="7"/>
      <c r="I101" s="7"/>
      <c r="J101" s="7"/>
      <c r="K101" s="7"/>
      <c r="L101" s="7"/>
      <c r="M101" s="7"/>
      <c r="N101" s="7"/>
      <c r="O101" s="7"/>
      <c r="P101" s="299"/>
      <c r="Q101" s="7"/>
      <c r="R101" s="7"/>
      <c r="S101" s="7"/>
      <c r="T101" s="7"/>
      <c r="U101" s="7"/>
      <c r="V101" s="7"/>
      <c r="W101" s="7"/>
      <c r="X101" s="7"/>
      <c r="Y101" s="7"/>
    </row>
    <row r="102" spans="1:25" ht="11.25" customHeight="1">
      <c r="A102" s="7"/>
      <c r="B102" s="158">
        <f>MAX($B$39:B101)+1</f>
        <v>57</v>
      </c>
      <c r="C102" s="40">
        <f t="shared" si="2"/>
        <v>5059.2949665357874</v>
      </c>
      <c r="D102" s="79">
        <f t="shared" si="5"/>
        <v>1.4158333333333334E-2</v>
      </c>
      <c r="E102" s="40">
        <f t="shared" si="3"/>
        <v>71.631184567869184</v>
      </c>
      <c r="F102" s="40">
        <f t="shared" si="6"/>
        <v>200</v>
      </c>
      <c r="G102" s="159">
        <f t="shared" si="1"/>
        <v>4930.9261511036566</v>
      </c>
      <c r="H102" s="7"/>
      <c r="I102" s="7"/>
      <c r="J102" s="7"/>
      <c r="K102" s="7"/>
      <c r="L102" s="7"/>
      <c r="M102" s="7"/>
      <c r="N102" s="7"/>
      <c r="O102" s="7"/>
      <c r="P102" s="299"/>
      <c r="Q102" s="7"/>
      <c r="R102" s="7"/>
      <c r="S102" s="7"/>
      <c r="T102" s="7"/>
      <c r="U102" s="7"/>
      <c r="V102" s="7"/>
      <c r="W102" s="7"/>
      <c r="X102" s="7"/>
      <c r="Y102" s="7"/>
    </row>
    <row r="103" spans="1:25" ht="11.25" customHeight="1">
      <c r="A103" s="7"/>
      <c r="B103" s="158">
        <f>MAX($B$39:B102)+1</f>
        <v>58</v>
      </c>
      <c r="C103" s="40">
        <f t="shared" si="2"/>
        <v>4930.9261511036566</v>
      </c>
      <c r="D103" s="79">
        <f t="shared" si="5"/>
        <v>1.4158333333333334E-2</v>
      </c>
      <c r="E103" s="40">
        <f t="shared" si="3"/>
        <v>69.813696089375938</v>
      </c>
      <c r="F103" s="40">
        <f t="shared" si="6"/>
        <v>200</v>
      </c>
      <c r="G103" s="159">
        <f t="shared" si="1"/>
        <v>4800.7398471930328</v>
      </c>
      <c r="H103" s="7"/>
      <c r="I103" s="7"/>
      <c r="J103" s="7"/>
      <c r="K103" s="7"/>
      <c r="L103" s="7"/>
      <c r="M103" s="7"/>
      <c r="N103" s="7"/>
      <c r="O103" s="7"/>
      <c r="P103" s="299"/>
      <c r="Q103" s="7"/>
      <c r="R103" s="7"/>
      <c r="S103" s="7"/>
      <c r="T103" s="7"/>
      <c r="U103" s="7"/>
      <c r="V103" s="7"/>
      <c r="W103" s="7"/>
      <c r="X103" s="7"/>
      <c r="Y103" s="7"/>
    </row>
    <row r="104" spans="1:25" ht="11.25" customHeight="1">
      <c r="A104" s="7"/>
      <c r="B104" s="158">
        <f>MAX($B$39:B103)+1</f>
        <v>59</v>
      </c>
      <c r="C104" s="40">
        <f t="shared" si="2"/>
        <v>4800.7398471930328</v>
      </c>
      <c r="D104" s="79">
        <f t="shared" si="5"/>
        <v>1.4158333333333334E-2</v>
      </c>
      <c r="E104" s="40">
        <f t="shared" si="3"/>
        <v>67.970475003174684</v>
      </c>
      <c r="F104" s="40">
        <f t="shared" si="6"/>
        <v>200</v>
      </c>
      <c r="G104" s="159">
        <f t="shared" si="1"/>
        <v>4668.7103221962079</v>
      </c>
      <c r="H104" s="7"/>
      <c r="I104" s="7"/>
      <c r="J104" s="7"/>
      <c r="K104" s="7"/>
      <c r="L104" s="7"/>
      <c r="M104" s="7"/>
      <c r="N104" s="7"/>
      <c r="O104" s="7"/>
      <c r="P104" s="299"/>
      <c r="Q104" s="7"/>
      <c r="R104" s="7"/>
      <c r="S104" s="7"/>
      <c r="T104" s="7"/>
      <c r="U104" s="7"/>
      <c r="V104" s="7"/>
      <c r="W104" s="7"/>
      <c r="X104" s="7"/>
      <c r="Y104" s="7"/>
    </row>
    <row r="105" spans="1:25" ht="11.25" customHeight="1">
      <c r="A105" s="7"/>
      <c r="B105" s="158">
        <f>MAX($B$39:B104)+1</f>
        <v>60</v>
      </c>
      <c r="C105" s="40">
        <f t="shared" si="2"/>
        <v>4668.7103221962079</v>
      </c>
      <c r="D105" s="79">
        <f t="shared" si="5"/>
        <v>1.4158333333333334E-2</v>
      </c>
      <c r="E105" s="40">
        <f t="shared" si="3"/>
        <v>66.10115697842798</v>
      </c>
      <c r="F105" s="40">
        <f t="shared" si="6"/>
        <v>200</v>
      </c>
      <c r="G105" s="159">
        <f t="shared" si="1"/>
        <v>4534.8114791746357</v>
      </c>
      <c r="H105" s="7"/>
      <c r="I105" s="7"/>
      <c r="J105" s="7"/>
      <c r="K105" s="7"/>
      <c r="L105" s="7"/>
      <c r="M105" s="7"/>
      <c r="N105" s="7"/>
      <c r="O105" s="7"/>
      <c r="P105" s="299"/>
      <c r="Q105" s="7"/>
      <c r="R105" s="7"/>
      <c r="S105" s="7"/>
      <c r="T105" s="7"/>
      <c r="U105" s="7"/>
      <c r="V105" s="7"/>
      <c r="W105" s="7"/>
      <c r="X105" s="7"/>
      <c r="Y105" s="7"/>
    </row>
    <row r="106" spans="1:25" ht="11.25" customHeight="1">
      <c r="A106" s="7"/>
      <c r="B106" s="158">
        <f>MAX($B$39:B105)+1</f>
        <v>61</v>
      </c>
      <c r="C106" s="40">
        <f t="shared" si="2"/>
        <v>4534.8114791746357</v>
      </c>
      <c r="D106" s="79">
        <f t="shared" si="5"/>
        <v>1.4158333333333334E-2</v>
      </c>
      <c r="E106" s="40">
        <f t="shared" si="3"/>
        <v>64.205372525980891</v>
      </c>
      <c r="F106" s="40">
        <f t="shared" si="6"/>
        <v>200</v>
      </c>
      <c r="G106" s="159">
        <f t="shared" si="1"/>
        <v>4399.0168517006168</v>
      </c>
      <c r="H106" s="7"/>
      <c r="I106" s="7"/>
      <c r="J106" s="7"/>
      <c r="K106" s="7"/>
      <c r="L106" s="7"/>
      <c r="M106" s="7"/>
      <c r="N106" s="7"/>
      <c r="O106" s="7"/>
      <c r="P106" s="299"/>
      <c r="Q106" s="7"/>
      <c r="R106" s="7"/>
      <c r="S106" s="7"/>
      <c r="T106" s="7"/>
      <c r="U106" s="7"/>
      <c r="V106" s="7"/>
      <c r="W106" s="7"/>
      <c r="X106" s="7"/>
      <c r="Y106" s="7"/>
    </row>
    <row r="107" spans="1:25" ht="11.25" customHeight="1">
      <c r="A107" s="7"/>
      <c r="B107" s="158">
        <f>MAX($B$39:B106)+1</f>
        <v>62</v>
      </c>
      <c r="C107" s="40">
        <f t="shared" si="2"/>
        <v>4399.0168517006168</v>
      </c>
      <c r="D107" s="79">
        <f t="shared" si="5"/>
        <v>1.4158333333333334E-2</v>
      </c>
      <c r="E107" s="40">
        <f t="shared" si="3"/>
        <v>62.282746925327899</v>
      </c>
      <c r="F107" s="40">
        <f t="shared" si="6"/>
        <v>200</v>
      </c>
      <c r="G107" s="159">
        <f t="shared" si="1"/>
        <v>4261.2995986259448</v>
      </c>
      <c r="H107" s="7"/>
      <c r="I107" s="7"/>
      <c r="J107" s="7"/>
      <c r="K107" s="7"/>
      <c r="L107" s="7"/>
      <c r="M107" s="7"/>
      <c r="N107" s="7"/>
      <c r="O107" s="7"/>
      <c r="P107" s="299"/>
      <c r="Q107" s="7"/>
      <c r="R107" s="7"/>
      <c r="S107" s="7"/>
      <c r="T107" s="7"/>
      <c r="U107" s="7"/>
      <c r="V107" s="7"/>
      <c r="W107" s="7"/>
      <c r="X107" s="7"/>
      <c r="Y107" s="7"/>
    </row>
    <row r="108" spans="1:25" ht="11.25" customHeight="1">
      <c r="A108" s="7"/>
      <c r="B108" s="158">
        <f>MAX($B$39:B107)+1</f>
        <v>63</v>
      </c>
      <c r="C108" s="40">
        <f t="shared" si="2"/>
        <v>4261.2995986259448</v>
      </c>
      <c r="D108" s="79">
        <f t="shared" si="5"/>
        <v>1.4158333333333334E-2</v>
      </c>
      <c r="E108" s="40">
        <f t="shared" si="3"/>
        <v>60.332900150545669</v>
      </c>
      <c r="F108" s="40">
        <f t="shared" si="6"/>
        <v>200</v>
      </c>
      <c r="G108" s="159">
        <f t="shared" si="1"/>
        <v>4121.6324987764901</v>
      </c>
      <c r="H108" s="7"/>
      <c r="I108" s="7"/>
      <c r="J108" s="7"/>
      <c r="K108" s="7"/>
      <c r="L108" s="7"/>
      <c r="M108" s="7"/>
      <c r="N108" s="7"/>
      <c r="O108" s="7"/>
      <c r="P108" s="299"/>
      <c r="Q108" s="7"/>
      <c r="R108" s="7"/>
      <c r="S108" s="7"/>
      <c r="T108" s="7"/>
      <c r="U108" s="7"/>
      <c r="V108" s="7"/>
      <c r="W108" s="7"/>
      <c r="X108" s="7"/>
      <c r="Y108" s="7"/>
    </row>
    <row r="109" spans="1:25" ht="11.25" customHeight="1">
      <c r="A109" s="7"/>
      <c r="B109" s="158">
        <f>MAX($B$39:B108)+1</f>
        <v>64</v>
      </c>
      <c r="C109" s="40">
        <f t="shared" si="2"/>
        <v>4121.6324987764901</v>
      </c>
      <c r="D109" s="79">
        <f t="shared" si="5"/>
        <v>1.4158333333333334E-2</v>
      </c>
      <c r="E109" s="40">
        <f t="shared" si="3"/>
        <v>58.355446795177137</v>
      </c>
      <c r="F109" s="40">
        <f t="shared" si="6"/>
        <v>200</v>
      </c>
      <c r="G109" s="159">
        <f t="shared" si="1"/>
        <v>3979.9879455716673</v>
      </c>
      <c r="H109" s="7"/>
      <c r="I109" s="7"/>
      <c r="J109" s="7"/>
      <c r="K109" s="7"/>
      <c r="L109" s="7"/>
      <c r="M109" s="7"/>
      <c r="N109" s="7"/>
      <c r="O109" s="7"/>
      <c r="P109" s="299"/>
      <c r="Q109" s="7"/>
      <c r="R109" s="7"/>
      <c r="S109" s="7"/>
      <c r="T109" s="7"/>
      <c r="U109" s="7"/>
      <c r="V109" s="7"/>
      <c r="W109" s="7"/>
      <c r="X109" s="7"/>
      <c r="Y109" s="7"/>
    </row>
    <row r="110" spans="1:25" ht="11.25" customHeight="1">
      <c r="A110" s="7"/>
      <c r="B110" s="158">
        <f>MAX($B$39:B109)+1</f>
        <v>65</v>
      </c>
      <c r="C110" s="40">
        <f t="shared" si="2"/>
        <v>3979.9879455716673</v>
      </c>
      <c r="D110" s="79">
        <f t="shared" ref="D110:D141" si="7">IF(C110&gt;0,$D$39,0)</f>
        <v>1.4158333333333334E-2</v>
      </c>
      <c r="E110" s="40">
        <f t="shared" si="3"/>
        <v>56.349995996052193</v>
      </c>
      <c r="F110" s="40">
        <f t="shared" si="6"/>
        <v>200</v>
      </c>
      <c r="G110" s="159">
        <f t="shared" si="1"/>
        <v>3836.3379415677196</v>
      </c>
      <c r="H110" s="7"/>
      <c r="I110" s="7"/>
      <c r="J110" s="7"/>
      <c r="K110" s="7"/>
      <c r="L110" s="7"/>
      <c r="M110" s="7"/>
      <c r="N110" s="7"/>
      <c r="O110" s="7"/>
      <c r="P110" s="299"/>
      <c r="Q110" s="7"/>
      <c r="R110" s="7"/>
      <c r="S110" s="7"/>
      <c r="T110" s="7"/>
      <c r="U110" s="7"/>
      <c r="V110" s="7"/>
      <c r="W110" s="7"/>
      <c r="X110" s="7"/>
      <c r="Y110" s="7"/>
    </row>
    <row r="111" spans="1:25" ht="11.25" customHeight="1">
      <c r="A111" s="7"/>
      <c r="B111" s="158">
        <f>MAX($B$39:B110)+1</f>
        <v>66</v>
      </c>
      <c r="C111" s="40">
        <f t="shared" si="2"/>
        <v>3836.3379415677196</v>
      </c>
      <c r="D111" s="79">
        <f t="shared" si="7"/>
        <v>1.4158333333333334E-2</v>
      </c>
      <c r="E111" s="40">
        <f t="shared" si="3"/>
        <v>54.316151356029629</v>
      </c>
      <c r="F111" s="40">
        <f t="shared" ref="F111:F142" si="8">IF(C111&gt;0,$D$40,0)</f>
        <v>200</v>
      </c>
      <c r="G111" s="159">
        <f t="shared" si="1"/>
        <v>3690.654092923749</v>
      </c>
      <c r="H111" s="7"/>
      <c r="I111" s="7"/>
      <c r="J111" s="7"/>
      <c r="K111" s="7"/>
      <c r="L111" s="7"/>
      <c r="M111" s="7"/>
      <c r="N111" s="7"/>
      <c r="O111" s="7"/>
      <c r="P111" s="299"/>
      <c r="Q111" s="7"/>
      <c r="R111" s="7"/>
      <c r="S111" s="7"/>
      <c r="T111" s="7"/>
      <c r="U111" s="7"/>
      <c r="V111" s="7"/>
      <c r="W111" s="7"/>
      <c r="X111" s="7"/>
      <c r="Y111" s="7"/>
    </row>
    <row r="112" spans="1:25" ht="11.25" customHeight="1">
      <c r="A112" s="7"/>
      <c r="B112" s="158">
        <f>MAX($B$39:B111)+1</f>
        <v>67</v>
      </c>
      <c r="C112" s="40">
        <f t="shared" si="2"/>
        <v>3690.654092923749</v>
      </c>
      <c r="D112" s="79">
        <f t="shared" si="7"/>
        <v>1.4158333333333334E-2</v>
      </c>
      <c r="E112" s="40">
        <f t="shared" si="3"/>
        <v>52.25351086564541</v>
      </c>
      <c r="F112" s="40">
        <f t="shared" si="8"/>
        <v>200</v>
      </c>
      <c r="G112" s="159">
        <f t="shared" si="1"/>
        <v>3542.9076037893942</v>
      </c>
      <c r="H112" s="7"/>
      <c r="I112" s="7"/>
      <c r="J112" s="7"/>
      <c r="K112" s="7"/>
      <c r="L112" s="7"/>
      <c r="M112" s="7"/>
      <c r="N112" s="7"/>
      <c r="O112" s="7"/>
      <c r="P112" s="299"/>
      <c r="Q112" s="7"/>
      <c r="R112" s="7"/>
      <c r="S112" s="7"/>
      <c r="T112" s="7"/>
      <c r="U112" s="7"/>
      <c r="V112" s="7"/>
      <c r="W112" s="7"/>
      <c r="X112" s="7"/>
      <c r="Y112" s="7"/>
    </row>
    <row r="113" spans="1:25" ht="11.25" customHeight="1">
      <c r="A113" s="7"/>
      <c r="B113" s="158">
        <f>MAX($B$39:B112)+1</f>
        <v>68</v>
      </c>
      <c r="C113" s="40">
        <f t="shared" si="2"/>
        <v>3542.9076037893942</v>
      </c>
      <c r="D113" s="79">
        <f t="shared" si="7"/>
        <v>1.4158333333333334E-2</v>
      </c>
      <c r="E113" s="40">
        <f t="shared" si="3"/>
        <v>50.161666823651508</v>
      </c>
      <c r="F113" s="40">
        <f t="shared" si="8"/>
        <v>200</v>
      </c>
      <c r="G113" s="159">
        <f t="shared" si="1"/>
        <v>3393.0692706130458</v>
      </c>
      <c r="H113" s="7"/>
      <c r="I113" s="7"/>
      <c r="J113" s="7"/>
      <c r="K113" s="7"/>
      <c r="L113" s="7"/>
      <c r="M113" s="7"/>
      <c r="N113" s="7"/>
      <c r="O113" s="7"/>
      <c r="P113" s="299"/>
      <c r="Q113" s="7"/>
      <c r="R113" s="7"/>
      <c r="S113" s="7"/>
      <c r="T113" s="7"/>
      <c r="U113" s="7"/>
      <c r="V113" s="7"/>
      <c r="W113" s="7"/>
      <c r="X113" s="7"/>
      <c r="Y113" s="7"/>
    </row>
    <row r="114" spans="1:25" ht="11.25" customHeight="1">
      <c r="A114" s="7"/>
      <c r="B114" s="158">
        <f>MAX($B$39:B113)+1</f>
        <v>69</v>
      </c>
      <c r="C114" s="40">
        <f t="shared" si="2"/>
        <v>3393.0692706130458</v>
      </c>
      <c r="D114" s="79">
        <f t="shared" si="7"/>
        <v>1.4158333333333334E-2</v>
      </c>
      <c r="E114" s="40">
        <f t="shared" si="3"/>
        <v>48.040205756429707</v>
      </c>
      <c r="F114" s="40">
        <f t="shared" si="8"/>
        <v>200</v>
      </c>
      <c r="G114" s="159">
        <f t="shared" si="1"/>
        <v>3241.1094763694755</v>
      </c>
      <c r="H114" s="7"/>
      <c r="I114" s="7"/>
      <c r="J114" s="7"/>
      <c r="K114" s="7"/>
      <c r="L114" s="7"/>
      <c r="M114" s="7"/>
      <c r="N114" s="7"/>
      <c r="O114" s="7"/>
      <c r="P114" s="299"/>
      <c r="Q114" s="7"/>
      <c r="R114" s="7"/>
      <c r="S114" s="7"/>
      <c r="T114" s="7"/>
      <c r="U114" s="7"/>
      <c r="V114" s="7"/>
      <c r="W114" s="7"/>
      <c r="X114" s="7"/>
      <c r="Y114" s="7"/>
    </row>
    <row r="115" spans="1:25" ht="11.25" customHeight="1">
      <c r="A115" s="7"/>
      <c r="B115" s="158">
        <f>MAX($B$39:B114)+1</f>
        <v>70</v>
      </c>
      <c r="C115" s="40">
        <f t="shared" si="2"/>
        <v>3241.1094763694755</v>
      </c>
      <c r="D115" s="79">
        <f t="shared" si="7"/>
        <v>1.4158333333333334E-2</v>
      </c>
      <c r="E115" s="40">
        <f t="shared" si="3"/>
        <v>45.888708336264493</v>
      </c>
      <c r="F115" s="40">
        <f t="shared" si="8"/>
        <v>200</v>
      </c>
      <c r="G115" s="159">
        <f t="shared" si="1"/>
        <v>3086.9981847057402</v>
      </c>
      <c r="H115" s="7"/>
      <c r="I115" s="7"/>
      <c r="J115" s="7"/>
      <c r="K115" s="7"/>
      <c r="L115" s="7"/>
      <c r="M115" s="7"/>
      <c r="N115" s="7"/>
      <c r="O115" s="7"/>
      <c r="P115" s="299"/>
      <c r="Q115" s="7"/>
      <c r="R115" s="7"/>
      <c r="S115" s="7"/>
      <c r="T115" s="7"/>
      <c r="U115" s="7"/>
      <c r="V115" s="7"/>
      <c r="W115" s="7"/>
      <c r="X115" s="7"/>
      <c r="Y115" s="7"/>
    </row>
    <row r="116" spans="1:25" ht="11.25" customHeight="1">
      <c r="A116" s="7"/>
      <c r="B116" s="158">
        <f>MAX($B$39:B115)+1</f>
        <v>71</v>
      </c>
      <c r="C116" s="40">
        <f t="shared" si="2"/>
        <v>3086.9981847057402</v>
      </c>
      <c r="D116" s="79">
        <f t="shared" si="7"/>
        <v>1.4158333333333334E-2</v>
      </c>
      <c r="E116" s="40">
        <f t="shared" si="3"/>
        <v>43.706749298458774</v>
      </c>
      <c r="F116" s="40">
        <f t="shared" si="8"/>
        <v>200</v>
      </c>
      <c r="G116" s="159">
        <f t="shared" si="1"/>
        <v>2930.704934004199</v>
      </c>
      <c r="H116" s="7"/>
      <c r="I116" s="7"/>
      <c r="J116" s="7"/>
      <c r="K116" s="7"/>
      <c r="L116" s="7"/>
      <c r="M116" s="7"/>
      <c r="N116" s="7"/>
      <c r="O116" s="7"/>
      <c r="P116" s="299"/>
      <c r="Q116" s="7"/>
      <c r="R116" s="7"/>
      <c r="S116" s="7"/>
      <c r="T116" s="7"/>
      <c r="U116" s="7"/>
      <c r="V116" s="7"/>
      <c r="W116" s="7"/>
      <c r="X116" s="7"/>
      <c r="Y116" s="7"/>
    </row>
    <row r="117" spans="1:25" ht="11.25" customHeight="1">
      <c r="A117" s="7"/>
      <c r="B117" s="158">
        <f>MAX($B$39:B116)+1</f>
        <v>72</v>
      </c>
      <c r="C117" s="40">
        <f t="shared" si="2"/>
        <v>2930.704934004199</v>
      </c>
      <c r="D117" s="79">
        <f t="shared" si="7"/>
        <v>1.4158333333333334E-2</v>
      </c>
      <c r="E117" s="40">
        <f t="shared" si="3"/>
        <v>41.493897357276118</v>
      </c>
      <c r="F117" s="40">
        <f t="shared" si="8"/>
        <v>200</v>
      </c>
      <c r="G117" s="159">
        <f t="shared" si="1"/>
        <v>2772.1988313614752</v>
      </c>
      <c r="H117" s="7"/>
      <c r="I117" s="7"/>
      <c r="J117" s="7"/>
      <c r="K117" s="7"/>
      <c r="L117" s="7"/>
      <c r="M117" s="7"/>
      <c r="N117" s="7"/>
      <c r="O117" s="7"/>
      <c r="P117" s="299"/>
      <c r="Q117" s="7"/>
      <c r="R117" s="7"/>
      <c r="S117" s="7"/>
      <c r="T117" s="7"/>
      <c r="U117" s="7"/>
      <c r="V117" s="7"/>
      <c r="W117" s="7"/>
      <c r="X117" s="7"/>
      <c r="Y117" s="7"/>
    </row>
    <row r="118" spans="1:25" ht="11.25" customHeight="1">
      <c r="A118" s="7"/>
      <c r="B118" s="158">
        <f>MAX($B$39:B117)+1</f>
        <v>73</v>
      </c>
      <c r="C118" s="40">
        <f t="shared" si="2"/>
        <v>2772.1988313614752</v>
      </c>
      <c r="D118" s="79">
        <f t="shared" si="7"/>
        <v>1.4158333333333334E-2</v>
      </c>
      <c r="E118" s="40">
        <f t="shared" si="3"/>
        <v>39.249715120692883</v>
      </c>
      <c r="F118" s="40">
        <f t="shared" si="8"/>
        <v>200</v>
      </c>
      <c r="G118" s="159">
        <f t="shared" si="1"/>
        <v>2611.4485464821682</v>
      </c>
      <c r="H118" s="7"/>
      <c r="I118" s="7"/>
      <c r="J118" s="7"/>
      <c r="K118" s="7"/>
      <c r="L118" s="7"/>
      <c r="M118" s="7"/>
      <c r="N118" s="7"/>
      <c r="O118" s="7"/>
      <c r="P118" s="299"/>
      <c r="Q118" s="7"/>
      <c r="R118" s="7"/>
      <c r="S118" s="7"/>
      <c r="T118" s="7"/>
      <c r="U118" s="7"/>
      <c r="V118" s="7"/>
      <c r="W118" s="7"/>
      <c r="X118" s="7"/>
      <c r="Y118" s="7"/>
    </row>
    <row r="119" spans="1:25" ht="11.25" customHeight="1">
      <c r="A119" s="7"/>
      <c r="B119" s="158">
        <f>MAX($B$39:B118)+1</f>
        <v>74</v>
      </c>
      <c r="C119" s="40">
        <f t="shared" si="2"/>
        <v>2611.4485464821682</v>
      </c>
      <c r="D119" s="79">
        <f t="shared" si="7"/>
        <v>1.4158333333333334E-2</v>
      </c>
      <c r="E119" s="40">
        <f t="shared" si="3"/>
        <v>36.973759003943364</v>
      </c>
      <c r="F119" s="40">
        <f t="shared" si="8"/>
        <v>200</v>
      </c>
      <c r="G119" s="159">
        <f t="shared" si="1"/>
        <v>2448.4223054861118</v>
      </c>
      <c r="H119" s="7"/>
      <c r="I119" s="7"/>
      <c r="J119" s="7"/>
      <c r="K119" s="7"/>
      <c r="L119" s="7"/>
      <c r="M119" s="7"/>
      <c r="N119" s="7"/>
      <c r="O119" s="7"/>
      <c r="P119" s="299"/>
      <c r="Q119" s="7"/>
      <c r="R119" s="7"/>
      <c r="S119" s="7"/>
      <c r="T119" s="7"/>
      <c r="U119" s="7"/>
      <c r="V119" s="7"/>
      <c r="W119" s="7"/>
      <c r="X119" s="7"/>
      <c r="Y119" s="7"/>
    </row>
    <row r="120" spans="1:25" ht="11.25" customHeight="1">
      <c r="A120" s="7"/>
      <c r="B120" s="158">
        <f>MAX($B$39:B119)+1</f>
        <v>75</v>
      </c>
      <c r="C120" s="40">
        <f t="shared" si="2"/>
        <v>2448.4223054861118</v>
      </c>
      <c r="D120" s="79">
        <f t="shared" si="7"/>
        <v>1.4158333333333334E-2</v>
      </c>
      <c r="E120" s="40">
        <f t="shared" si="3"/>
        <v>34.665579141840865</v>
      </c>
      <c r="F120" s="40">
        <f t="shared" si="8"/>
        <v>200</v>
      </c>
      <c r="G120" s="159">
        <f t="shared" si="1"/>
        <v>2283.0878846279525</v>
      </c>
      <c r="H120" s="7"/>
      <c r="I120" s="7"/>
      <c r="J120" s="7"/>
      <c r="K120" s="7"/>
      <c r="L120" s="7"/>
      <c r="M120" s="7"/>
      <c r="N120" s="7"/>
      <c r="O120" s="7"/>
      <c r="P120" s="299"/>
      <c r="Q120" s="7"/>
      <c r="R120" s="7"/>
      <c r="S120" s="7"/>
      <c r="T120" s="7"/>
      <c r="U120" s="7"/>
      <c r="V120" s="7"/>
      <c r="W120" s="7"/>
      <c r="X120" s="7"/>
      <c r="Y120" s="7"/>
    </row>
    <row r="121" spans="1:25" ht="11.25" customHeight="1">
      <c r="A121" s="7"/>
      <c r="B121" s="158">
        <f>MAX($B$39:B120)+1</f>
        <v>76</v>
      </c>
      <c r="C121" s="40">
        <f t="shared" si="2"/>
        <v>2283.0878846279525</v>
      </c>
      <c r="D121" s="79">
        <f t="shared" si="7"/>
        <v>1.4158333333333334E-2</v>
      </c>
      <c r="E121" s="40">
        <f t="shared" si="3"/>
        <v>32.324719299857428</v>
      </c>
      <c r="F121" s="40">
        <f t="shared" si="8"/>
        <v>200</v>
      </c>
      <c r="G121" s="159">
        <f t="shared" si="1"/>
        <v>2115.4126039278099</v>
      </c>
      <c r="H121" s="7"/>
      <c r="I121" s="7"/>
      <c r="J121" s="7"/>
      <c r="K121" s="7"/>
      <c r="L121" s="7"/>
      <c r="M121" s="7"/>
      <c r="N121" s="7"/>
      <c r="O121" s="7"/>
      <c r="P121" s="299"/>
      <c r="Q121" s="7"/>
      <c r="R121" s="7"/>
      <c r="S121" s="7"/>
      <c r="T121" s="7"/>
      <c r="U121" s="7"/>
      <c r="V121" s="7"/>
      <c r="W121" s="7"/>
      <c r="X121" s="7"/>
      <c r="Y121" s="7"/>
    </row>
    <row r="122" spans="1:25" ht="11.25" customHeight="1">
      <c r="A122" s="7"/>
      <c r="B122" s="158">
        <f>MAX($B$39:B121)+1</f>
        <v>77</v>
      </c>
      <c r="C122" s="40">
        <f t="shared" si="2"/>
        <v>2115.4126039278099</v>
      </c>
      <c r="D122" s="79">
        <f t="shared" si="7"/>
        <v>1.4158333333333334E-2</v>
      </c>
      <c r="E122" s="40">
        <f t="shared" si="3"/>
        <v>29.950716783944575</v>
      </c>
      <c r="F122" s="40">
        <f t="shared" si="8"/>
        <v>200</v>
      </c>
      <c r="G122" s="159">
        <f t="shared" si="1"/>
        <v>1945.3633207117546</v>
      </c>
      <c r="H122" s="7"/>
      <c r="I122" s="7"/>
      <c r="J122" s="7"/>
      <c r="K122" s="7"/>
      <c r="L122" s="7"/>
      <c r="M122" s="7"/>
      <c r="N122" s="7"/>
      <c r="O122" s="7"/>
      <c r="P122" s="299"/>
      <c r="Q122" s="7"/>
      <c r="R122" s="7"/>
      <c r="S122" s="7"/>
      <c r="T122" s="7"/>
      <c r="U122" s="7"/>
      <c r="V122" s="7"/>
      <c r="W122" s="7"/>
      <c r="X122" s="7"/>
      <c r="Y122" s="7"/>
    </row>
    <row r="123" spans="1:25" ht="11.25" customHeight="1">
      <c r="A123" s="7"/>
      <c r="B123" s="158">
        <f>MAX($B$39:B122)+1</f>
        <v>78</v>
      </c>
      <c r="C123" s="40">
        <f t="shared" si="2"/>
        <v>1945.3633207117546</v>
      </c>
      <c r="D123" s="79">
        <f t="shared" si="7"/>
        <v>1.4158333333333334E-2</v>
      </c>
      <c r="E123" s="40">
        <f t="shared" si="3"/>
        <v>27.543102349077259</v>
      </c>
      <c r="F123" s="40">
        <f t="shared" si="8"/>
        <v>200</v>
      </c>
      <c r="G123" s="159">
        <f t="shared" si="1"/>
        <v>1772.9064230608319</v>
      </c>
      <c r="H123" s="7"/>
      <c r="I123" s="7"/>
      <c r="J123" s="7"/>
      <c r="K123" s="7"/>
      <c r="L123" s="7"/>
      <c r="M123" s="7"/>
      <c r="N123" s="7"/>
      <c r="O123" s="7"/>
      <c r="P123" s="299"/>
      <c r="Q123" s="7"/>
      <c r="R123" s="7"/>
      <c r="S123" s="7"/>
      <c r="T123" s="7"/>
      <c r="U123" s="7"/>
      <c r="V123" s="7"/>
      <c r="W123" s="7"/>
      <c r="X123" s="7"/>
      <c r="Y123" s="7"/>
    </row>
    <row r="124" spans="1:25" ht="11.25" customHeight="1">
      <c r="A124" s="7"/>
      <c r="B124" s="158">
        <f>MAX($B$39:B123)+1</f>
        <v>79</v>
      </c>
      <c r="C124" s="40">
        <f t="shared" si="2"/>
        <v>1772.9064230608319</v>
      </c>
      <c r="D124" s="79">
        <f t="shared" si="7"/>
        <v>1.4158333333333334E-2</v>
      </c>
      <c r="E124" s="40">
        <f t="shared" si="3"/>
        <v>25.101400106502947</v>
      </c>
      <c r="F124" s="40">
        <f t="shared" si="8"/>
        <v>200</v>
      </c>
      <c r="G124" s="159">
        <f t="shared" si="1"/>
        <v>1598.0078231673349</v>
      </c>
      <c r="H124" s="7"/>
      <c r="I124" s="7"/>
      <c r="J124" s="7"/>
      <c r="K124" s="7"/>
      <c r="L124" s="7"/>
      <c r="M124" s="7"/>
      <c r="N124" s="7"/>
      <c r="O124" s="7"/>
      <c r="P124" s="299"/>
      <c r="Q124" s="7"/>
      <c r="R124" s="7"/>
      <c r="S124" s="7"/>
      <c r="T124" s="7"/>
      <c r="U124" s="7"/>
      <c r="V124" s="7"/>
      <c r="W124" s="7"/>
      <c r="X124" s="7"/>
      <c r="Y124" s="7"/>
    </row>
    <row r="125" spans="1:25" ht="11.25" customHeight="1">
      <c r="A125" s="7"/>
      <c r="B125" s="158">
        <f>MAX($B$39:B124)+1</f>
        <v>80</v>
      </c>
      <c r="C125" s="40">
        <f t="shared" si="2"/>
        <v>1598.0078231673349</v>
      </c>
      <c r="D125" s="79">
        <f t="shared" si="7"/>
        <v>1.4158333333333334E-2</v>
      </c>
      <c r="E125" s="40">
        <f t="shared" si="3"/>
        <v>22.625127429677516</v>
      </c>
      <c r="F125" s="40">
        <f t="shared" si="8"/>
        <v>200</v>
      </c>
      <c r="G125" s="159">
        <f t="shared" si="1"/>
        <v>1420.6329505970125</v>
      </c>
      <c r="H125" s="7"/>
      <c r="I125" s="7"/>
      <c r="J125" s="7"/>
      <c r="K125" s="7"/>
      <c r="L125" s="7"/>
      <c r="M125" s="7"/>
      <c r="N125" s="7"/>
      <c r="O125" s="7"/>
      <c r="P125" s="299"/>
      <c r="Q125" s="7"/>
      <c r="R125" s="7"/>
      <c r="S125" s="7"/>
      <c r="T125" s="7"/>
      <c r="U125" s="7"/>
      <c r="V125" s="7"/>
      <c r="W125" s="7"/>
      <c r="X125" s="7"/>
      <c r="Y125" s="7"/>
    </row>
    <row r="126" spans="1:25" ht="11.25" customHeight="1">
      <c r="A126" s="7"/>
      <c r="B126" s="158">
        <f>MAX($B$39:B125)+1</f>
        <v>81</v>
      </c>
      <c r="C126" s="40">
        <f t="shared" si="2"/>
        <v>1420.6329505970125</v>
      </c>
      <c r="D126" s="79">
        <f t="shared" si="7"/>
        <v>1.4158333333333334E-2</v>
      </c>
      <c r="E126" s="40">
        <f t="shared" si="3"/>
        <v>20.113794858869369</v>
      </c>
      <c r="F126" s="40">
        <f t="shared" si="8"/>
        <v>200</v>
      </c>
      <c r="G126" s="159">
        <f t="shared" si="1"/>
        <v>1240.7467454558819</v>
      </c>
      <c r="H126" s="7"/>
      <c r="I126" s="7"/>
      <c r="J126" s="7"/>
      <c r="K126" s="7"/>
      <c r="L126" s="7"/>
      <c r="M126" s="7"/>
      <c r="N126" s="7"/>
      <c r="O126" s="7"/>
      <c r="P126" s="299"/>
      <c r="Q126" s="7"/>
      <c r="R126" s="7"/>
      <c r="S126" s="7"/>
      <c r="T126" s="7"/>
      <c r="U126" s="7"/>
      <c r="V126" s="7"/>
      <c r="W126" s="7"/>
      <c r="X126" s="7"/>
      <c r="Y126" s="7"/>
    </row>
    <row r="127" spans="1:25" ht="11.25" customHeight="1">
      <c r="A127" s="7"/>
      <c r="B127" s="158">
        <f>MAX($B$39:B126)+1</f>
        <v>82</v>
      </c>
      <c r="C127" s="40">
        <f t="shared" si="2"/>
        <v>1240.7467454558819</v>
      </c>
      <c r="D127" s="79">
        <f t="shared" si="7"/>
        <v>1.4158333333333334E-2</v>
      </c>
      <c r="E127" s="40">
        <f t="shared" si="3"/>
        <v>17.566906004412861</v>
      </c>
      <c r="F127" s="40">
        <f t="shared" si="8"/>
        <v>200</v>
      </c>
      <c r="G127" s="159">
        <f t="shared" si="1"/>
        <v>1058.3136514602947</v>
      </c>
      <c r="H127" s="7"/>
      <c r="I127" s="7"/>
      <c r="J127" s="7"/>
      <c r="K127" s="7"/>
      <c r="L127" s="7"/>
      <c r="M127" s="7"/>
      <c r="N127" s="7"/>
      <c r="O127" s="7"/>
      <c r="P127" s="299"/>
      <c r="Q127" s="7"/>
      <c r="R127" s="7"/>
      <c r="S127" s="7"/>
      <c r="T127" s="7"/>
      <c r="U127" s="7"/>
      <c r="V127" s="7"/>
      <c r="W127" s="7"/>
      <c r="X127" s="7"/>
      <c r="Y127" s="7"/>
    </row>
    <row r="128" spans="1:25" ht="11.25" customHeight="1">
      <c r="A128" s="7"/>
      <c r="B128" s="158">
        <f>MAX($B$39:B127)+1</f>
        <v>83</v>
      </c>
      <c r="C128" s="40">
        <f t="shared" si="2"/>
        <v>1058.3136514602947</v>
      </c>
      <c r="D128" s="79">
        <f t="shared" si="7"/>
        <v>1.4158333333333334E-2</v>
      </c>
      <c r="E128" s="40">
        <f t="shared" si="3"/>
        <v>14.983957448592006</v>
      </c>
      <c r="F128" s="40">
        <f t="shared" si="8"/>
        <v>200</v>
      </c>
      <c r="G128" s="159">
        <f t="shared" si="1"/>
        <v>873.29760890888679</v>
      </c>
      <c r="H128" s="7"/>
      <c r="I128" s="7"/>
      <c r="J128" s="7"/>
      <c r="K128" s="7"/>
      <c r="L128" s="7"/>
      <c r="M128" s="7"/>
      <c r="N128" s="7"/>
      <c r="O128" s="7"/>
      <c r="P128" s="299"/>
      <c r="Q128" s="7"/>
      <c r="R128" s="7"/>
      <c r="S128" s="7"/>
      <c r="T128" s="7"/>
      <c r="U128" s="7"/>
      <c r="V128" s="7"/>
      <c r="W128" s="7"/>
      <c r="X128" s="7"/>
      <c r="Y128" s="7"/>
    </row>
    <row r="129" spans="1:25" ht="11.25" customHeight="1">
      <c r="A129" s="7"/>
      <c r="B129" s="158">
        <f>MAX($B$39:B128)+1</f>
        <v>84</v>
      </c>
      <c r="C129" s="40">
        <f t="shared" si="2"/>
        <v>873.29760890888679</v>
      </c>
      <c r="D129" s="79">
        <f t="shared" si="7"/>
        <v>1.4158333333333334E-2</v>
      </c>
      <c r="E129" s="40">
        <f t="shared" si="3"/>
        <v>12.364438646134989</v>
      </c>
      <c r="F129" s="40">
        <f t="shared" si="8"/>
        <v>200</v>
      </c>
      <c r="G129" s="159">
        <f t="shared" si="1"/>
        <v>685.66204755502179</v>
      </c>
      <c r="H129" s="7"/>
      <c r="I129" s="7"/>
      <c r="J129" s="7"/>
      <c r="K129" s="7"/>
      <c r="L129" s="7"/>
      <c r="M129" s="7"/>
      <c r="N129" s="7"/>
      <c r="O129" s="7"/>
      <c r="P129" s="299"/>
      <c r="Q129" s="7"/>
      <c r="R129" s="7"/>
      <c r="S129" s="7"/>
      <c r="T129" s="7"/>
      <c r="U129" s="7"/>
      <c r="V129" s="7"/>
      <c r="W129" s="7"/>
      <c r="X129" s="7"/>
      <c r="Y129" s="7"/>
    </row>
    <row r="130" spans="1:25" ht="11.25" customHeight="1">
      <c r="A130" s="7"/>
      <c r="B130" s="158">
        <f>MAX($B$39:B129)+1</f>
        <v>85</v>
      </c>
      <c r="C130" s="40">
        <f t="shared" si="2"/>
        <v>685.66204755502179</v>
      </c>
      <c r="D130" s="79">
        <f t="shared" si="7"/>
        <v>1.4158333333333334E-2</v>
      </c>
      <c r="E130" s="40">
        <f t="shared" si="3"/>
        <v>9.7078318232998502</v>
      </c>
      <c r="F130" s="40">
        <f t="shared" si="8"/>
        <v>200</v>
      </c>
      <c r="G130" s="159">
        <f t="shared" si="1"/>
        <v>495.36987937832163</v>
      </c>
      <c r="H130" s="7"/>
      <c r="I130" s="7"/>
      <c r="J130" s="7"/>
      <c r="K130" s="7"/>
      <c r="L130" s="7"/>
      <c r="M130" s="7"/>
      <c r="N130" s="7"/>
      <c r="O130" s="7"/>
      <c r="P130" s="299"/>
      <c r="Q130" s="7"/>
      <c r="R130" s="7"/>
      <c r="S130" s="7"/>
      <c r="T130" s="7"/>
      <c r="U130" s="7"/>
      <c r="V130" s="7"/>
      <c r="W130" s="7"/>
      <c r="X130" s="7"/>
      <c r="Y130" s="7"/>
    </row>
    <row r="131" spans="1:25" ht="11.25" customHeight="1">
      <c r="A131" s="7"/>
      <c r="B131" s="158">
        <f>MAX($B$39:B130)+1</f>
        <v>86</v>
      </c>
      <c r="C131" s="40">
        <f t="shared" si="2"/>
        <v>495.36987937832163</v>
      </c>
      <c r="D131" s="79">
        <f t="shared" si="7"/>
        <v>1.4158333333333334E-2</v>
      </c>
      <c r="E131" s="40">
        <f t="shared" si="3"/>
        <v>7.0136118755314039</v>
      </c>
      <c r="F131" s="40">
        <f t="shared" si="8"/>
        <v>200</v>
      </c>
      <c r="G131" s="159">
        <f t="shared" si="1"/>
        <v>302.38349125385304</v>
      </c>
      <c r="H131" s="7"/>
      <c r="I131" s="7"/>
      <c r="J131" s="7"/>
      <c r="K131" s="7"/>
      <c r="L131" s="7"/>
      <c r="M131" s="7"/>
      <c r="N131" s="7"/>
      <c r="O131" s="7"/>
      <c r="P131" s="299"/>
      <c r="Q131" s="7"/>
      <c r="R131" s="7"/>
      <c r="S131" s="7"/>
      <c r="T131" s="7"/>
      <c r="U131" s="7"/>
      <c r="V131" s="7"/>
      <c r="W131" s="7"/>
      <c r="X131" s="7"/>
      <c r="Y131" s="7"/>
    </row>
    <row r="132" spans="1:25" ht="11.25" customHeight="1">
      <c r="A132" s="7"/>
      <c r="B132" s="158">
        <f>MAX($B$39:B131)+1</f>
        <v>87</v>
      </c>
      <c r="C132" s="40">
        <f t="shared" si="2"/>
        <v>302.38349125385304</v>
      </c>
      <c r="D132" s="79">
        <f t="shared" si="7"/>
        <v>1.4158333333333334E-2</v>
      </c>
      <c r="E132" s="40">
        <f t="shared" si="3"/>
        <v>4.2812462636691357</v>
      </c>
      <c r="F132" s="40">
        <f t="shared" si="8"/>
        <v>200</v>
      </c>
      <c r="G132" s="159">
        <f t="shared" si="1"/>
        <v>106.66473751752218</v>
      </c>
      <c r="H132" s="7"/>
      <c r="I132" s="7"/>
      <c r="J132" s="7"/>
      <c r="K132" s="7"/>
      <c r="L132" s="7"/>
      <c r="M132" s="7"/>
      <c r="N132" s="7"/>
      <c r="O132" s="7"/>
      <c r="P132" s="299"/>
      <c r="Q132" s="7"/>
      <c r="R132" s="7"/>
      <c r="S132" s="7"/>
      <c r="T132" s="7"/>
      <c r="U132" s="7"/>
      <c r="V132" s="7"/>
      <c r="W132" s="7"/>
      <c r="X132" s="7"/>
      <c r="Y132" s="7"/>
    </row>
    <row r="133" spans="1:25" ht="11.25" customHeight="1">
      <c r="A133" s="7"/>
      <c r="B133" s="158">
        <f>MAX($B$39:B132)+1</f>
        <v>88</v>
      </c>
      <c r="C133" s="40">
        <f t="shared" si="2"/>
        <v>106.66473751752218</v>
      </c>
      <c r="D133" s="79">
        <f t="shared" si="7"/>
        <v>1.4158333333333334E-2</v>
      </c>
      <c r="E133" s="40">
        <f t="shared" si="3"/>
        <v>1.510194908685585</v>
      </c>
      <c r="F133" s="40">
        <f t="shared" si="8"/>
        <v>200</v>
      </c>
      <c r="G133" s="159">
        <f t="shared" si="1"/>
        <v>-91.825067573792239</v>
      </c>
      <c r="H133" s="7"/>
      <c r="I133" s="7"/>
      <c r="J133" s="7"/>
      <c r="K133" s="7"/>
      <c r="L133" s="7"/>
      <c r="M133" s="7"/>
      <c r="N133" s="7"/>
      <c r="O133" s="7"/>
      <c r="P133" s="299"/>
      <c r="Q133" s="7"/>
      <c r="R133" s="7"/>
      <c r="S133" s="7"/>
      <c r="T133" s="7"/>
      <c r="U133" s="7"/>
      <c r="V133" s="7"/>
      <c r="W133" s="7"/>
      <c r="X133" s="7"/>
      <c r="Y133" s="7"/>
    </row>
    <row r="134" spans="1:25" ht="11.25" customHeight="1">
      <c r="A134" s="7"/>
      <c r="B134" s="158">
        <f>MAX($B$39:B133)+1</f>
        <v>89</v>
      </c>
      <c r="C134" s="40">
        <f t="shared" ref="C134:C183" si="9">IF(G133&gt;0,G133,0)</f>
        <v>0</v>
      </c>
      <c r="D134" s="79">
        <f t="shared" si="7"/>
        <v>0</v>
      </c>
      <c r="E134" s="40">
        <f t="shared" si="3"/>
        <v>0</v>
      </c>
      <c r="F134" s="40">
        <f t="shared" si="8"/>
        <v>0</v>
      </c>
      <c r="G134" s="159">
        <f t="shared" si="1"/>
        <v>0</v>
      </c>
      <c r="H134" s="7"/>
      <c r="I134" s="7"/>
      <c r="J134" s="7"/>
      <c r="K134" s="7"/>
      <c r="L134" s="7"/>
      <c r="M134" s="7"/>
      <c r="N134" s="7"/>
      <c r="O134" s="7"/>
      <c r="P134" s="299"/>
      <c r="Q134" s="7"/>
      <c r="R134" s="7"/>
      <c r="S134" s="7"/>
      <c r="T134" s="7"/>
      <c r="U134" s="7"/>
      <c r="V134" s="7"/>
      <c r="W134" s="7"/>
      <c r="X134" s="7"/>
      <c r="Y134" s="7"/>
    </row>
    <row r="135" spans="1:25" ht="11.25" customHeight="1">
      <c r="A135" s="7"/>
      <c r="B135" s="158">
        <f>MAX($B$39:B134)+1</f>
        <v>90</v>
      </c>
      <c r="C135" s="40">
        <f t="shared" si="9"/>
        <v>0</v>
      </c>
      <c r="D135" s="79">
        <f t="shared" si="7"/>
        <v>0</v>
      </c>
      <c r="E135" s="40">
        <f t="shared" si="3"/>
        <v>0</v>
      </c>
      <c r="F135" s="40">
        <f t="shared" si="8"/>
        <v>0</v>
      </c>
      <c r="G135" s="159">
        <f t="shared" si="1"/>
        <v>0</v>
      </c>
      <c r="H135" s="7"/>
      <c r="I135" s="7"/>
      <c r="J135" s="7"/>
      <c r="K135" s="7"/>
      <c r="L135" s="7"/>
      <c r="M135" s="7"/>
      <c r="N135" s="7"/>
      <c r="O135" s="7"/>
      <c r="P135" s="299"/>
      <c r="Q135" s="7"/>
      <c r="R135" s="7"/>
      <c r="S135" s="7"/>
      <c r="T135" s="7"/>
      <c r="U135" s="7"/>
      <c r="V135" s="7"/>
      <c r="W135" s="7"/>
      <c r="X135" s="7"/>
      <c r="Y135" s="7"/>
    </row>
    <row r="136" spans="1:25" ht="11.25" customHeight="1">
      <c r="A136" s="7"/>
      <c r="B136" s="158">
        <f>MAX($B$39:B135)+1</f>
        <v>91</v>
      </c>
      <c r="C136" s="40">
        <f t="shared" si="9"/>
        <v>0</v>
      </c>
      <c r="D136" s="79">
        <f t="shared" si="7"/>
        <v>0</v>
      </c>
      <c r="E136" s="40">
        <f t="shared" si="3"/>
        <v>0</v>
      </c>
      <c r="F136" s="40">
        <f t="shared" si="8"/>
        <v>0</v>
      </c>
      <c r="G136" s="159">
        <f t="shared" si="1"/>
        <v>0</v>
      </c>
      <c r="H136" s="7"/>
      <c r="I136" s="7"/>
      <c r="J136" s="7"/>
      <c r="K136" s="7"/>
      <c r="L136" s="7"/>
      <c r="M136" s="7"/>
      <c r="N136" s="7"/>
      <c r="O136" s="7"/>
      <c r="P136" s="299"/>
      <c r="Q136" s="7"/>
      <c r="R136" s="7"/>
      <c r="S136" s="7"/>
      <c r="T136" s="7"/>
      <c r="U136" s="7"/>
      <c r="V136" s="7"/>
      <c r="W136" s="7"/>
      <c r="X136" s="7"/>
      <c r="Y136" s="7"/>
    </row>
    <row r="137" spans="1:25" ht="11.25" customHeight="1">
      <c r="A137" s="7"/>
      <c r="B137" s="158">
        <f>MAX($B$39:B136)+1</f>
        <v>92</v>
      </c>
      <c r="C137" s="40">
        <f t="shared" si="9"/>
        <v>0</v>
      </c>
      <c r="D137" s="79">
        <f t="shared" si="7"/>
        <v>0</v>
      </c>
      <c r="E137" s="40">
        <f t="shared" si="3"/>
        <v>0</v>
      </c>
      <c r="F137" s="40">
        <f t="shared" si="8"/>
        <v>0</v>
      </c>
      <c r="G137" s="159">
        <f t="shared" si="1"/>
        <v>0</v>
      </c>
      <c r="H137" s="7"/>
      <c r="I137" s="7"/>
      <c r="J137" s="7"/>
      <c r="K137" s="7"/>
      <c r="L137" s="7"/>
      <c r="M137" s="7"/>
      <c r="N137" s="7"/>
      <c r="O137" s="7"/>
      <c r="P137" s="299"/>
      <c r="Q137" s="7"/>
      <c r="R137" s="7"/>
      <c r="S137" s="7"/>
      <c r="T137" s="7"/>
      <c r="U137" s="7"/>
      <c r="V137" s="7"/>
      <c r="W137" s="7"/>
      <c r="X137" s="7"/>
      <c r="Y137" s="7"/>
    </row>
    <row r="138" spans="1:25" ht="11.25" customHeight="1">
      <c r="A138" s="7"/>
      <c r="B138" s="158">
        <f>MAX($B$39:B137)+1</f>
        <v>93</v>
      </c>
      <c r="C138" s="40">
        <f t="shared" si="9"/>
        <v>0</v>
      </c>
      <c r="D138" s="79">
        <f t="shared" si="7"/>
        <v>0</v>
      </c>
      <c r="E138" s="40">
        <f t="shared" si="3"/>
        <v>0</v>
      </c>
      <c r="F138" s="40">
        <f t="shared" si="8"/>
        <v>0</v>
      </c>
      <c r="G138" s="159">
        <f t="shared" si="1"/>
        <v>0</v>
      </c>
      <c r="H138" s="7"/>
      <c r="I138" s="7"/>
      <c r="J138" s="7"/>
      <c r="K138" s="7"/>
      <c r="L138" s="7"/>
      <c r="M138" s="7"/>
      <c r="N138" s="7"/>
      <c r="O138" s="7"/>
      <c r="P138" s="299"/>
      <c r="Q138" s="7"/>
      <c r="R138" s="7"/>
      <c r="S138" s="7"/>
      <c r="T138" s="7"/>
      <c r="U138" s="7"/>
      <c r="V138" s="7"/>
      <c r="W138" s="7"/>
      <c r="X138" s="7"/>
      <c r="Y138" s="7"/>
    </row>
    <row r="139" spans="1:25" ht="11.25" customHeight="1">
      <c r="A139" s="7"/>
      <c r="B139" s="158">
        <f>MAX($B$39:B138)+1</f>
        <v>94</v>
      </c>
      <c r="C139" s="40">
        <f t="shared" si="9"/>
        <v>0</v>
      </c>
      <c r="D139" s="79">
        <f t="shared" si="7"/>
        <v>0</v>
      </c>
      <c r="E139" s="40">
        <f t="shared" si="3"/>
        <v>0</v>
      </c>
      <c r="F139" s="40">
        <f t="shared" si="8"/>
        <v>0</v>
      </c>
      <c r="G139" s="159">
        <f t="shared" si="1"/>
        <v>0</v>
      </c>
      <c r="H139" s="7"/>
      <c r="I139" s="7"/>
      <c r="J139" s="7"/>
      <c r="K139" s="7"/>
      <c r="L139" s="7"/>
      <c r="M139" s="7"/>
      <c r="N139" s="7"/>
      <c r="O139" s="7"/>
      <c r="P139" s="299"/>
      <c r="Q139" s="7"/>
      <c r="R139" s="7"/>
      <c r="S139" s="7"/>
      <c r="T139" s="7"/>
      <c r="U139" s="7"/>
      <c r="V139" s="7"/>
      <c r="W139" s="7"/>
      <c r="X139" s="7"/>
      <c r="Y139" s="7"/>
    </row>
    <row r="140" spans="1:25" ht="11.25" customHeight="1">
      <c r="A140" s="7"/>
      <c r="B140" s="158">
        <f>MAX($B$39:B139)+1</f>
        <v>95</v>
      </c>
      <c r="C140" s="40">
        <f t="shared" si="9"/>
        <v>0</v>
      </c>
      <c r="D140" s="79">
        <f t="shared" si="7"/>
        <v>0</v>
      </c>
      <c r="E140" s="40">
        <f t="shared" si="3"/>
        <v>0</v>
      </c>
      <c r="F140" s="40">
        <f t="shared" si="8"/>
        <v>0</v>
      </c>
      <c r="G140" s="159">
        <f t="shared" si="1"/>
        <v>0</v>
      </c>
      <c r="H140" s="7"/>
      <c r="I140" s="7"/>
      <c r="J140" s="7"/>
      <c r="K140" s="7"/>
      <c r="L140" s="7"/>
      <c r="M140" s="7"/>
      <c r="N140" s="7"/>
      <c r="O140" s="7"/>
      <c r="P140" s="299"/>
      <c r="Q140" s="7"/>
      <c r="R140" s="7"/>
      <c r="S140" s="7"/>
      <c r="T140" s="7"/>
      <c r="U140" s="7"/>
      <c r="V140" s="7"/>
      <c r="W140" s="7"/>
      <c r="X140" s="7"/>
      <c r="Y140" s="7"/>
    </row>
    <row r="141" spans="1:25" ht="11.25" customHeight="1">
      <c r="A141" s="7"/>
      <c r="B141" s="158">
        <f>MAX($B$39:B140)+1</f>
        <v>96</v>
      </c>
      <c r="C141" s="40">
        <f t="shared" si="9"/>
        <v>0</v>
      </c>
      <c r="D141" s="79">
        <f t="shared" si="7"/>
        <v>0</v>
      </c>
      <c r="E141" s="40">
        <f t="shared" si="3"/>
        <v>0</v>
      </c>
      <c r="F141" s="40">
        <f t="shared" si="8"/>
        <v>0</v>
      </c>
      <c r="G141" s="159">
        <f t="shared" si="1"/>
        <v>0</v>
      </c>
      <c r="H141" s="7"/>
      <c r="I141" s="7"/>
      <c r="J141" s="7"/>
      <c r="K141" s="7"/>
      <c r="L141" s="7"/>
      <c r="M141" s="7"/>
      <c r="N141" s="7"/>
      <c r="O141" s="7"/>
      <c r="P141" s="299"/>
      <c r="Q141" s="7"/>
      <c r="R141" s="7"/>
      <c r="S141" s="7"/>
      <c r="T141" s="7"/>
      <c r="U141" s="7"/>
      <c r="V141" s="7"/>
      <c r="W141" s="7"/>
      <c r="X141" s="7"/>
      <c r="Y141" s="7"/>
    </row>
    <row r="142" spans="1:25" ht="11.25" customHeight="1">
      <c r="A142" s="7"/>
      <c r="B142" s="158">
        <f>MAX($B$39:B141)+1</f>
        <v>97</v>
      </c>
      <c r="C142" s="40">
        <f t="shared" si="9"/>
        <v>0</v>
      </c>
      <c r="D142" s="79">
        <f t="shared" ref="D142:D173" si="10">IF(C142&gt;0,$D$39,0)</f>
        <v>0</v>
      </c>
      <c r="E142" s="40">
        <f t="shared" si="3"/>
        <v>0</v>
      </c>
      <c r="F142" s="40">
        <f t="shared" si="8"/>
        <v>0</v>
      </c>
      <c r="G142" s="159">
        <f t="shared" si="1"/>
        <v>0</v>
      </c>
      <c r="H142" s="7"/>
      <c r="I142" s="7"/>
      <c r="J142" s="7"/>
      <c r="K142" s="7"/>
      <c r="L142" s="7"/>
      <c r="M142" s="7"/>
      <c r="N142" s="7"/>
      <c r="O142" s="7"/>
      <c r="P142" s="299"/>
      <c r="Q142" s="7"/>
      <c r="R142" s="7"/>
      <c r="S142" s="7"/>
      <c r="T142" s="7"/>
      <c r="U142" s="7"/>
      <c r="V142" s="7"/>
      <c r="W142" s="7"/>
      <c r="X142" s="7"/>
      <c r="Y142" s="7"/>
    </row>
    <row r="143" spans="1:25" ht="11.25" customHeight="1">
      <c r="A143" s="7"/>
      <c r="B143" s="158">
        <f>MAX($B$39:B142)+1</f>
        <v>98</v>
      </c>
      <c r="C143" s="40">
        <f t="shared" si="9"/>
        <v>0</v>
      </c>
      <c r="D143" s="79">
        <f t="shared" si="10"/>
        <v>0</v>
      </c>
      <c r="E143" s="40">
        <f t="shared" si="3"/>
        <v>0</v>
      </c>
      <c r="F143" s="40">
        <f t="shared" ref="F143:F174" si="11">IF(C143&gt;0,$D$40,0)</f>
        <v>0</v>
      </c>
      <c r="G143" s="159">
        <f t="shared" si="1"/>
        <v>0</v>
      </c>
      <c r="H143" s="7"/>
      <c r="I143" s="7"/>
      <c r="J143" s="7"/>
      <c r="K143" s="7"/>
      <c r="L143" s="7"/>
      <c r="M143" s="7"/>
      <c r="N143" s="7"/>
      <c r="O143" s="7"/>
      <c r="P143" s="299"/>
      <c r="Q143" s="7"/>
      <c r="R143" s="7"/>
      <c r="S143" s="7"/>
      <c r="T143" s="7"/>
      <c r="U143" s="7"/>
      <c r="V143" s="7"/>
      <c r="W143" s="7"/>
      <c r="X143" s="7"/>
      <c r="Y143" s="7"/>
    </row>
    <row r="144" spans="1:25" ht="11.25" customHeight="1">
      <c r="A144" s="7"/>
      <c r="B144" s="158">
        <f>MAX($B$39:B143)+1</f>
        <v>99</v>
      </c>
      <c r="C144" s="40">
        <f t="shared" si="9"/>
        <v>0</v>
      </c>
      <c r="D144" s="79">
        <f t="shared" si="10"/>
        <v>0</v>
      </c>
      <c r="E144" s="40">
        <f t="shared" si="3"/>
        <v>0</v>
      </c>
      <c r="F144" s="40">
        <f t="shared" si="11"/>
        <v>0</v>
      </c>
      <c r="G144" s="159">
        <f t="shared" si="1"/>
        <v>0</v>
      </c>
      <c r="H144" s="7"/>
      <c r="I144" s="7"/>
      <c r="J144" s="7"/>
      <c r="K144" s="7"/>
      <c r="L144" s="7"/>
      <c r="M144" s="7"/>
      <c r="N144" s="7"/>
      <c r="O144" s="7"/>
      <c r="P144" s="299"/>
      <c r="Q144" s="7"/>
      <c r="R144" s="7"/>
      <c r="S144" s="7"/>
      <c r="T144" s="7"/>
      <c r="U144" s="7"/>
      <c r="V144" s="7"/>
      <c r="W144" s="7"/>
      <c r="X144" s="7"/>
      <c r="Y144" s="7"/>
    </row>
    <row r="145" spans="1:25" ht="11.25" customHeight="1">
      <c r="A145" s="7"/>
      <c r="B145" s="158">
        <f>MAX($B$39:B144)+1</f>
        <v>100</v>
      </c>
      <c r="C145" s="40">
        <f t="shared" si="9"/>
        <v>0</v>
      </c>
      <c r="D145" s="79">
        <f t="shared" si="10"/>
        <v>0</v>
      </c>
      <c r="E145" s="40">
        <f t="shared" si="3"/>
        <v>0</v>
      </c>
      <c r="F145" s="40">
        <f t="shared" si="11"/>
        <v>0</v>
      </c>
      <c r="G145" s="159">
        <f t="shared" si="1"/>
        <v>0</v>
      </c>
      <c r="H145" s="7"/>
      <c r="I145" s="7"/>
      <c r="J145" s="7"/>
      <c r="K145" s="7"/>
      <c r="L145" s="7"/>
      <c r="M145" s="7"/>
      <c r="N145" s="7"/>
      <c r="O145" s="7"/>
      <c r="P145" s="299"/>
      <c r="Q145" s="7"/>
      <c r="R145" s="7"/>
      <c r="S145" s="7"/>
      <c r="T145" s="7"/>
      <c r="U145" s="7"/>
      <c r="V145" s="7"/>
      <c r="W145" s="7"/>
      <c r="X145" s="7"/>
      <c r="Y145" s="7"/>
    </row>
    <row r="146" spans="1:25" ht="11.25" customHeight="1">
      <c r="A146" s="7"/>
      <c r="B146" s="158">
        <f>MAX($B$39:B145)+1</f>
        <v>101</v>
      </c>
      <c r="C146" s="40">
        <f t="shared" si="9"/>
        <v>0</v>
      </c>
      <c r="D146" s="79">
        <f t="shared" si="10"/>
        <v>0</v>
      </c>
      <c r="E146" s="40">
        <f t="shared" si="3"/>
        <v>0</v>
      </c>
      <c r="F146" s="40">
        <f t="shared" si="11"/>
        <v>0</v>
      </c>
      <c r="G146" s="159">
        <f t="shared" si="1"/>
        <v>0</v>
      </c>
      <c r="H146" s="7"/>
      <c r="I146" s="7"/>
      <c r="J146" s="7"/>
      <c r="K146" s="7"/>
      <c r="L146" s="7"/>
      <c r="M146" s="7"/>
      <c r="N146" s="7"/>
      <c r="O146" s="7"/>
      <c r="P146" s="299"/>
      <c r="Q146" s="7"/>
      <c r="R146" s="7"/>
      <c r="S146" s="7"/>
      <c r="T146" s="7"/>
      <c r="U146" s="7"/>
      <c r="V146" s="7"/>
      <c r="W146" s="7"/>
      <c r="X146" s="7"/>
      <c r="Y146" s="7"/>
    </row>
    <row r="147" spans="1:25" ht="11.25" customHeight="1">
      <c r="A147" s="7"/>
      <c r="B147" s="158">
        <f>MAX($B$39:B146)+1</f>
        <v>102</v>
      </c>
      <c r="C147" s="40">
        <f t="shared" si="9"/>
        <v>0</v>
      </c>
      <c r="D147" s="79">
        <f t="shared" si="10"/>
        <v>0</v>
      </c>
      <c r="E147" s="40">
        <f t="shared" si="3"/>
        <v>0</v>
      </c>
      <c r="F147" s="40">
        <f t="shared" si="11"/>
        <v>0</v>
      </c>
      <c r="G147" s="159">
        <f t="shared" si="1"/>
        <v>0</v>
      </c>
      <c r="H147" s="7"/>
      <c r="I147" s="7"/>
      <c r="J147" s="7"/>
      <c r="K147" s="7"/>
      <c r="L147" s="7"/>
      <c r="M147" s="7"/>
      <c r="N147" s="7"/>
      <c r="O147" s="7"/>
      <c r="P147" s="299"/>
      <c r="Q147" s="7"/>
      <c r="R147" s="7"/>
      <c r="S147" s="7"/>
      <c r="T147" s="7"/>
      <c r="U147" s="7"/>
      <c r="V147" s="7"/>
      <c r="W147" s="7"/>
      <c r="X147" s="7"/>
      <c r="Y147" s="7"/>
    </row>
    <row r="148" spans="1:25" ht="11.25" customHeight="1">
      <c r="A148" s="7"/>
      <c r="B148" s="158">
        <f>MAX($B$39:B147)+1</f>
        <v>103</v>
      </c>
      <c r="C148" s="40">
        <f t="shared" si="9"/>
        <v>0</v>
      </c>
      <c r="D148" s="79">
        <f t="shared" si="10"/>
        <v>0</v>
      </c>
      <c r="E148" s="40">
        <f t="shared" si="3"/>
        <v>0</v>
      </c>
      <c r="F148" s="40">
        <f t="shared" si="11"/>
        <v>0</v>
      </c>
      <c r="G148" s="159">
        <f t="shared" si="1"/>
        <v>0</v>
      </c>
      <c r="H148" s="7"/>
      <c r="I148" s="7"/>
      <c r="J148" s="7"/>
      <c r="K148" s="7"/>
      <c r="L148" s="7"/>
      <c r="M148" s="7"/>
      <c r="N148" s="7"/>
      <c r="O148" s="7"/>
      <c r="P148" s="299"/>
      <c r="Q148" s="7"/>
      <c r="R148" s="7"/>
      <c r="S148" s="7"/>
      <c r="T148" s="7"/>
      <c r="U148" s="7"/>
      <c r="V148" s="7"/>
      <c r="W148" s="7"/>
      <c r="X148" s="7"/>
      <c r="Y148" s="7"/>
    </row>
    <row r="149" spans="1:25" ht="11.25" customHeight="1">
      <c r="A149" s="7"/>
      <c r="B149" s="158">
        <f>MAX($B$39:B148)+1</f>
        <v>104</v>
      </c>
      <c r="C149" s="40">
        <f t="shared" si="9"/>
        <v>0</v>
      </c>
      <c r="D149" s="79">
        <f t="shared" si="10"/>
        <v>0</v>
      </c>
      <c r="E149" s="40">
        <f t="shared" si="3"/>
        <v>0</v>
      </c>
      <c r="F149" s="40">
        <f t="shared" si="11"/>
        <v>0</v>
      </c>
      <c r="G149" s="159">
        <f t="shared" si="1"/>
        <v>0</v>
      </c>
      <c r="H149" s="7"/>
      <c r="I149" s="7"/>
      <c r="J149" s="7"/>
      <c r="K149" s="7"/>
      <c r="L149" s="7"/>
      <c r="M149" s="7"/>
      <c r="N149" s="7"/>
      <c r="O149" s="7"/>
      <c r="P149" s="299"/>
      <c r="Q149" s="7"/>
      <c r="R149" s="7"/>
      <c r="S149" s="7"/>
      <c r="T149" s="7"/>
      <c r="U149" s="7"/>
      <c r="V149" s="7"/>
      <c r="W149" s="7"/>
      <c r="X149" s="7"/>
      <c r="Y149" s="7"/>
    </row>
    <row r="150" spans="1:25" ht="11.25" customHeight="1">
      <c r="A150" s="7"/>
      <c r="B150" s="158">
        <f>MAX($B$39:B149)+1</f>
        <v>105</v>
      </c>
      <c r="C150" s="40">
        <f t="shared" si="9"/>
        <v>0</v>
      </c>
      <c r="D150" s="79">
        <f t="shared" si="10"/>
        <v>0</v>
      </c>
      <c r="E150" s="40">
        <f t="shared" si="3"/>
        <v>0</v>
      </c>
      <c r="F150" s="40">
        <f t="shared" si="11"/>
        <v>0</v>
      </c>
      <c r="G150" s="159">
        <f t="shared" si="1"/>
        <v>0</v>
      </c>
      <c r="H150" s="7"/>
      <c r="I150" s="7"/>
      <c r="J150" s="7"/>
      <c r="K150" s="7"/>
      <c r="L150" s="7"/>
      <c r="M150" s="7"/>
      <c r="N150" s="7"/>
      <c r="O150" s="7"/>
      <c r="P150" s="299"/>
      <c r="Q150" s="7"/>
      <c r="R150" s="7"/>
      <c r="S150" s="7"/>
      <c r="T150" s="7"/>
      <c r="U150" s="7"/>
      <c r="V150" s="7"/>
      <c r="W150" s="7"/>
      <c r="X150" s="7"/>
      <c r="Y150" s="7"/>
    </row>
    <row r="151" spans="1:25" ht="11.25" customHeight="1">
      <c r="A151" s="7"/>
      <c r="B151" s="158">
        <f>MAX($B$39:B150)+1</f>
        <v>106</v>
      </c>
      <c r="C151" s="40">
        <f t="shared" si="9"/>
        <v>0</v>
      </c>
      <c r="D151" s="79">
        <f t="shared" si="10"/>
        <v>0</v>
      </c>
      <c r="E151" s="40">
        <f t="shared" si="3"/>
        <v>0</v>
      </c>
      <c r="F151" s="40">
        <f t="shared" si="11"/>
        <v>0</v>
      </c>
      <c r="G151" s="159">
        <f t="shared" si="1"/>
        <v>0</v>
      </c>
      <c r="H151" s="7"/>
      <c r="I151" s="7"/>
      <c r="J151" s="7"/>
      <c r="K151" s="7"/>
      <c r="L151" s="7"/>
      <c r="M151" s="7"/>
      <c r="N151" s="7"/>
      <c r="O151" s="7"/>
      <c r="P151" s="299"/>
      <c r="Q151" s="7"/>
      <c r="R151" s="7"/>
      <c r="S151" s="7"/>
      <c r="T151" s="7"/>
      <c r="U151" s="7"/>
      <c r="V151" s="7"/>
      <c r="W151" s="7"/>
      <c r="X151" s="7"/>
      <c r="Y151" s="7"/>
    </row>
    <row r="152" spans="1:25" ht="11.25" customHeight="1">
      <c r="A152" s="7"/>
      <c r="B152" s="158">
        <f>MAX($B$39:B151)+1</f>
        <v>107</v>
      </c>
      <c r="C152" s="40">
        <f t="shared" si="9"/>
        <v>0</v>
      </c>
      <c r="D152" s="79">
        <f t="shared" si="10"/>
        <v>0</v>
      </c>
      <c r="E152" s="40">
        <f t="shared" si="3"/>
        <v>0</v>
      </c>
      <c r="F152" s="40">
        <f t="shared" si="11"/>
        <v>0</v>
      </c>
      <c r="G152" s="159">
        <f t="shared" si="1"/>
        <v>0</v>
      </c>
      <c r="H152" s="7"/>
      <c r="I152" s="7"/>
      <c r="J152" s="7"/>
      <c r="K152" s="7"/>
      <c r="L152" s="7"/>
      <c r="M152" s="7"/>
      <c r="N152" s="7"/>
      <c r="O152" s="7"/>
      <c r="P152" s="299"/>
      <c r="Q152" s="7"/>
      <c r="R152" s="7"/>
      <c r="S152" s="7"/>
      <c r="T152" s="7"/>
      <c r="U152" s="7"/>
      <c r="V152" s="7"/>
      <c r="W152" s="7"/>
      <c r="X152" s="7"/>
      <c r="Y152" s="7"/>
    </row>
    <row r="153" spans="1:25" ht="11.25" customHeight="1">
      <c r="A153" s="7"/>
      <c r="B153" s="158">
        <f>MAX($B$39:B152)+1</f>
        <v>108</v>
      </c>
      <c r="C153" s="40">
        <f t="shared" si="9"/>
        <v>0</v>
      </c>
      <c r="D153" s="79">
        <f t="shared" si="10"/>
        <v>0</v>
      </c>
      <c r="E153" s="40">
        <f t="shared" si="3"/>
        <v>0</v>
      </c>
      <c r="F153" s="40">
        <f t="shared" si="11"/>
        <v>0</v>
      </c>
      <c r="G153" s="159">
        <f t="shared" si="1"/>
        <v>0</v>
      </c>
      <c r="H153" s="7"/>
      <c r="I153" s="7"/>
      <c r="J153" s="7"/>
      <c r="K153" s="7"/>
      <c r="L153" s="7"/>
      <c r="M153" s="7"/>
      <c r="N153" s="7"/>
      <c r="O153" s="7"/>
      <c r="P153" s="299"/>
      <c r="Q153" s="7"/>
      <c r="R153" s="7"/>
      <c r="S153" s="7"/>
      <c r="T153" s="7"/>
      <c r="U153" s="7"/>
      <c r="V153" s="7"/>
      <c r="W153" s="7"/>
      <c r="X153" s="7"/>
      <c r="Y153" s="7"/>
    </row>
    <row r="154" spans="1:25" ht="11.25" customHeight="1">
      <c r="A154" s="7"/>
      <c r="B154" s="158">
        <f>MAX($B$39:B153)+1</f>
        <v>109</v>
      </c>
      <c r="C154" s="40">
        <f t="shared" si="9"/>
        <v>0</v>
      </c>
      <c r="D154" s="79">
        <f t="shared" si="10"/>
        <v>0</v>
      </c>
      <c r="E154" s="40">
        <f t="shared" si="3"/>
        <v>0</v>
      </c>
      <c r="F154" s="40">
        <f t="shared" si="11"/>
        <v>0</v>
      </c>
      <c r="G154" s="159">
        <f t="shared" si="1"/>
        <v>0</v>
      </c>
      <c r="H154" s="7"/>
      <c r="I154" s="7"/>
      <c r="J154" s="7"/>
      <c r="K154" s="7"/>
      <c r="L154" s="7"/>
      <c r="M154" s="7"/>
      <c r="N154" s="7"/>
      <c r="O154" s="7"/>
      <c r="P154" s="299"/>
      <c r="Q154" s="7"/>
      <c r="R154" s="7"/>
      <c r="S154" s="7"/>
      <c r="T154" s="7"/>
      <c r="U154" s="7"/>
      <c r="V154" s="7"/>
      <c r="W154" s="7"/>
      <c r="X154" s="7"/>
      <c r="Y154" s="7"/>
    </row>
    <row r="155" spans="1:25" ht="11.25" customHeight="1">
      <c r="A155" s="7"/>
      <c r="B155" s="158">
        <f>MAX($B$39:B154)+1</f>
        <v>110</v>
      </c>
      <c r="C155" s="40">
        <f t="shared" si="9"/>
        <v>0</v>
      </c>
      <c r="D155" s="79">
        <f t="shared" si="10"/>
        <v>0</v>
      </c>
      <c r="E155" s="40">
        <f t="shared" si="3"/>
        <v>0</v>
      </c>
      <c r="F155" s="40">
        <f t="shared" si="11"/>
        <v>0</v>
      </c>
      <c r="G155" s="159">
        <f t="shared" si="1"/>
        <v>0</v>
      </c>
      <c r="H155" s="7"/>
      <c r="I155" s="7"/>
      <c r="J155" s="7"/>
      <c r="K155" s="7"/>
      <c r="L155" s="7"/>
      <c r="M155" s="7"/>
      <c r="N155" s="7"/>
      <c r="O155" s="7"/>
      <c r="P155" s="299"/>
      <c r="Q155" s="7"/>
      <c r="R155" s="7"/>
      <c r="S155" s="7"/>
      <c r="T155" s="7"/>
      <c r="U155" s="7"/>
      <c r="V155" s="7"/>
      <c r="W155" s="7"/>
      <c r="X155" s="7"/>
      <c r="Y155" s="7"/>
    </row>
    <row r="156" spans="1:25" ht="11.25" customHeight="1">
      <c r="A156" s="7"/>
      <c r="B156" s="158">
        <f>MAX($B$39:B155)+1</f>
        <v>111</v>
      </c>
      <c r="C156" s="40">
        <f t="shared" si="9"/>
        <v>0</v>
      </c>
      <c r="D156" s="79">
        <f t="shared" si="10"/>
        <v>0</v>
      </c>
      <c r="E156" s="40">
        <f t="shared" si="3"/>
        <v>0</v>
      </c>
      <c r="F156" s="40">
        <f t="shared" si="11"/>
        <v>0</v>
      </c>
      <c r="G156" s="159">
        <f t="shared" si="1"/>
        <v>0</v>
      </c>
      <c r="H156" s="7"/>
      <c r="I156" s="7"/>
      <c r="J156" s="7"/>
      <c r="K156" s="7"/>
      <c r="L156" s="7"/>
      <c r="M156" s="7"/>
      <c r="N156" s="7"/>
      <c r="O156" s="7"/>
      <c r="P156" s="299"/>
      <c r="Q156" s="7"/>
      <c r="R156" s="7"/>
      <c r="S156" s="7"/>
      <c r="T156" s="7"/>
      <c r="U156" s="7"/>
      <c r="V156" s="7"/>
      <c r="W156" s="7"/>
      <c r="X156" s="7"/>
      <c r="Y156" s="7"/>
    </row>
    <row r="157" spans="1:25" ht="11.25" customHeight="1">
      <c r="A157" s="7"/>
      <c r="B157" s="158">
        <f>MAX($B$39:B156)+1</f>
        <v>112</v>
      </c>
      <c r="C157" s="40">
        <f t="shared" si="9"/>
        <v>0</v>
      </c>
      <c r="D157" s="79">
        <f t="shared" si="10"/>
        <v>0</v>
      </c>
      <c r="E157" s="40">
        <f t="shared" si="3"/>
        <v>0</v>
      </c>
      <c r="F157" s="40">
        <f t="shared" si="11"/>
        <v>0</v>
      </c>
      <c r="G157" s="159">
        <f t="shared" si="1"/>
        <v>0</v>
      </c>
      <c r="H157" s="7"/>
      <c r="I157" s="7"/>
      <c r="J157" s="7"/>
      <c r="K157" s="7"/>
      <c r="L157" s="7"/>
      <c r="M157" s="7"/>
      <c r="N157" s="7"/>
      <c r="O157" s="7"/>
      <c r="P157" s="299"/>
      <c r="Q157" s="7"/>
      <c r="R157" s="7"/>
      <c r="S157" s="7"/>
      <c r="T157" s="7"/>
      <c r="U157" s="7"/>
      <c r="V157" s="7"/>
      <c r="W157" s="7"/>
      <c r="X157" s="7"/>
      <c r="Y157" s="7"/>
    </row>
    <row r="158" spans="1:25" ht="11.25" customHeight="1">
      <c r="A158" s="7"/>
      <c r="B158" s="158">
        <f>MAX($B$39:B157)+1</f>
        <v>113</v>
      </c>
      <c r="C158" s="40">
        <f t="shared" si="9"/>
        <v>0</v>
      </c>
      <c r="D158" s="79">
        <f t="shared" si="10"/>
        <v>0</v>
      </c>
      <c r="E158" s="40">
        <f t="shared" si="3"/>
        <v>0</v>
      </c>
      <c r="F158" s="40">
        <f t="shared" si="11"/>
        <v>0</v>
      </c>
      <c r="G158" s="159">
        <f t="shared" si="1"/>
        <v>0</v>
      </c>
      <c r="H158" s="7"/>
      <c r="I158" s="7"/>
      <c r="J158" s="7"/>
      <c r="K158" s="7"/>
      <c r="L158" s="7"/>
      <c r="M158" s="7"/>
      <c r="N158" s="7"/>
      <c r="O158" s="7"/>
      <c r="P158" s="299"/>
      <c r="Q158" s="7"/>
      <c r="R158" s="7"/>
      <c r="S158" s="7"/>
      <c r="T158" s="7"/>
      <c r="U158" s="7"/>
      <c r="V158" s="7"/>
      <c r="W158" s="7"/>
      <c r="X158" s="7"/>
      <c r="Y158" s="7"/>
    </row>
    <row r="159" spans="1:25" ht="11.25" customHeight="1">
      <c r="A159" s="7"/>
      <c r="B159" s="158">
        <f>MAX($B$39:B158)+1</f>
        <v>114</v>
      </c>
      <c r="C159" s="40">
        <f t="shared" si="9"/>
        <v>0</v>
      </c>
      <c r="D159" s="79">
        <f t="shared" si="10"/>
        <v>0</v>
      </c>
      <c r="E159" s="40">
        <f t="shared" si="3"/>
        <v>0</v>
      </c>
      <c r="F159" s="40">
        <f t="shared" si="11"/>
        <v>0</v>
      </c>
      <c r="G159" s="159">
        <f t="shared" si="1"/>
        <v>0</v>
      </c>
      <c r="H159" s="7"/>
      <c r="I159" s="7"/>
      <c r="J159" s="7"/>
      <c r="K159" s="7"/>
      <c r="L159" s="7"/>
      <c r="M159" s="7"/>
      <c r="N159" s="7"/>
      <c r="O159" s="7"/>
      <c r="P159" s="299"/>
      <c r="Q159" s="7"/>
      <c r="R159" s="7"/>
      <c r="S159" s="7"/>
      <c r="T159" s="7"/>
      <c r="U159" s="7"/>
      <c r="V159" s="7"/>
      <c r="W159" s="7"/>
      <c r="X159" s="7"/>
      <c r="Y159" s="7"/>
    </row>
    <row r="160" spans="1:25" ht="11.25" customHeight="1">
      <c r="A160" s="7"/>
      <c r="B160" s="158">
        <f>MAX($B$39:B159)+1</f>
        <v>115</v>
      </c>
      <c r="C160" s="40">
        <f t="shared" si="9"/>
        <v>0</v>
      </c>
      <c r="D160" s="79">
        <f t="shared" si="10"/>
        <v>0</v>
      </c>
      <c r="E160" s="40">
        <f t="shared" si="3"/>
        <v>0</v>
      </c>
      <c r="F160" s="40">
        <f t="shared" si="11"/>
        <v>0</v>
      </c>
      <c r="G160" s="159">
        <f t="shared" si="1"/>
        <v>0</v>
      </c>
      <c r="H160" s="7"/>
      <c r="I160" s="7"/>
      <c r="J160" s="7"/>
      <c r="K160" s="7"/>
      <c r="L160" s="7"/>
      <c r="M160" s="7"/>
      <c r="N160" s="7"/>
      <c r="O160" s="7"/>
      <c r="P160" s="299"/>
      <c r="Q160" s="7"/>
      <c r="R160" s="7"/>
      <c r="S160" s="7"/>
      <c r="T160" s="7"/>
      <c r="U160" s="7"/>
      <c r="V160" s="7"/>
      <c r="W160" s="7"/>
      <c r="X160" s="7"/>
      <c r="Y160" s="7"/>
    </row>
    <row r="161" spans="1:25" ht="11.25" customHeight="1">
      <c r="A161" s="7"/>
      <c r="B161" s="158">
        <f>MAX($B$39:B160)+1</f>
        <v>116</v>
      </c>
      <c r="C161" s="40">
        <f t="shared" si="9"/>
        <v>0</v>
      </c>
      <c r="D161" s="79">
        <f t="shared" si="10"/>
        <v>0</v>
      </c>
      <c r="E161" s="40">
        <f t="shared" si="3"/>
        <v>0</v>
      </c>
      <c r="F161" s="40">
        <f t="shared" si="11"/>
        <v>0</v>
      </c>
      <c r="G161" s="159">
        <f t="shared" si="1"/>
        <v>0</v>
      </c>
      <c r="H161" s="7"/>
      <c r="I161" s="7"/>
      <c r="J161" s="7"/>
      <c r="K161" s="7"/>
      <c r="L161" s="7"/>
      <c r="M161" s="7"/>
      <c r="N161" s="7"/>
      <c r="O161" s="7"/>
      <c r="P161" s="299"/>
      <c r="Q161" s="7"/>
      <c r="R161" s="7"/>
      <c r="S161" s="7"/>
      <c r="T161" s="7"/>
      <c r="U161" s="7"/>
      <c r="V161" s="7"/>
      <c r="W161" s="7"/>
      <c r="X161" s="7"/>
      <c r="Y161" s="7"/>
    </row>
    <row r="162" spans="1:25" ht="11.25" customHeight="1">
      <c r="A162" s="7"/>
      <c r="B162" s="158">
        <f>MAX($B$39:B161)+1</f>
        <v>117</v>
      </c>
      <c r="C162" s="40">
        <f t="shared" si="9"/>
        <v>0</v>
      </c>
      <c r="D162" s="79">
        <f t="shared" si="10"/>
        <v>0</v>
      </c>
      <c r="E162" s="40">
        <f t="shared" si="3"/>
        <v>0</v>
      </c>
      <c r="F162" s="40">
        <f t="shared" si="11"/>
        <v>0</v>
      </c>
      <c r="G162" s="159">
        <f t="shared" si="1"/>
        <v>0</v>
      </c>
      <c r="H162" s="7"/>
      <c r="I162" s="7"/>
      <c r="J162" s="7"/>
      <c r="K162" s="7"/>
      <c r="L162" s="7"/>
      <c r="M162" s="7"/>
      <c r="N162" s="7"/>
      <c r="O162" s="7"/>
      <c r="P162" s="299"/>
      <c r="Q162" s="7"/>
      <c r="R162" s="7"/>
      <c r="S162" s="7"/>
      <c r="T162" s="7"/>
      <c r="U162" s="7"/>
      <c r="V162" s="7"/>
      <c r="W162" s="7"/>
      <c r="X162" s="7"/>
      <c r="Y162" s="7"/>
    </row>
    <row r="163" spans="1:25" ht="11.25" customHeight="1">
      <c r="A163" s="7"/>
      <c r="B163" s="158">
        <f>MAX($B$39:B162)+1</f>
        <v>118</v>
      </c>
      <c r="C163" s="40">
        <f t="shared" si="9"/>
        <v>0</v>
      </c>
      <c r="D163" s="79">
        <f t="shared" si="10"/>
        <v>0</v>
      </c>
      <c r="E163" s="40">
        <f t="shared" si="3"/>
        <v>0</v>
      </c>
      <c r="F163" s="40">
        <f t="shared" si="11"/>
        <v>0</v>
      </c>
      <c r="G163" s="159">
        <f t="shared" si="1"/>
        <v>0</v>
      </c>
      <c r="H163" s="7"/>
      <c r="I163" s="7"/>
      <c r="J163" s="7"/>
      <c r="K163" s="7"/>
      <c r="L163" s="7"/>
      <c r="M163" s="7"/>
      <c r="N163" s="7"/>
      <c r="O163" s="7"/>
      <c r="P163" s="299"/>
      <c r="Q163" s="7"/>
      <c r="R163" s="7"/>
      <c r="S163" s="7"/>
      <c r="T163" s="7"/>
      <c r="U163" s="7"/>
      <c r="V163" s="7"/>
      <c r="W163" s="7"/>
      <c r="X163" s="7"/>
      <c r="Y163" s="7"/>
    </row>
    <row r="164" spans="1:25" ht="11.25" customHeight="1">
      <c r="A164" s="7"/>
      <c r="B164" s="158">
        <f>MAX($B$39:B163)+1</f>
        <v>119</v>
      </c>
      <c r="C164" s="40">
        <f t="shared" si="9"/>
        <v>0</v>
      </c>
      <c r="D164" s="79">
        <f t="shared" si="10"/>
        <v>0</v>
      </c>
      <c r="E164" s="40">
        <f t="shared" si="3"/>
        <v>0</v>
      </c>
      <c r="F164" s="40">
        <f t="shared" si="11"/>
        <v>0</v>
      </c>
      <c r="G164" s="159">
        <f t="shared" si="1"/>
        <v>0</v>
      </c>
      <c r="H164" s="7"/>
      <c r="I164" s="7"/>
      <c r="J164" s="7"/>
      <c r="K164" s="7"/>
      <c r="L164" s="7"/>
      <c r="M164" s="7"/>
      <c r="N164" s="7"/>
      <c r="O164" s="7"/>
      <c r="P164" s="299"/>
      <c r="Q164" s="7"/>
      <c r="R164" s="7"/>
      <c r="S164" s="7"/>
      <c r="T164" s="7"/>
      <c r="U164" s="7"/>
      <c r="V164" s="7"/>
      <c r="W164" s="7"/>
      <c r="X164" s="7"/>
      <c r="Y164" s="7"/>
    </row>
    <row r="165" spans="1:25" ht="11.25" customHeight="1">
      <c r="A165" s="7"/>
      <c r="B165" s="158">
        <f>MAX($B$39:B164)+1</f>
        <v>120</v>
      </c>
      <c r="C165" s="40">
        <f t="shared" si="9"/>
        <v>0</v>
      </c>
      <c r="D165" s="79">
        <f t="shared" si="10"/>
        <v>0</v>
      </c>
      <c r="E165" s="40">
        <f t="shared" si="3"/>
        <v>0</v>
      </c>
      <c r="F165" s="40">
        <f t="shared" si="11"/>
        <v>0</v>
      </c>
      <c r="G165" s="159">
        <f t="shared" si="1"/>
        <v>0</v>
      </c>
      <c r="H165" s="7"/>
      <c r="I165" s="7"/>
      <c r="J165" s="7"/>
      <c r="K165" s="7"/>
      <c r="L165" s="7"/>
      <c r="M165" s="7"/>
      <c r="N165" s="7"/>
      <c r="O165" s="7"/>
      <c r="P165" s="299"/>
      <c r="Q165" s="7"/>
      <c r="R165" s="7"/>
      <c r="S165" s="7"/>
      <c r="T165" s="7"/>
      <c r="U165" s="7"/>
      <c r="V165" s="7"/>
      <c r="W165" s="7"/>
      <c r="X165" s="7"/>
      <c r="Y165" s="7"/>
    </row>
    <row r="166" spans="1:25" ht="11.25" customHeight="1">
      <c r="A166" s="7"/>
      <c r="B166" s="158">
        <f>MAX($B$39:B165)+1</f>
        <v>121</v>
      </c>
      <c r="C166" s="40">
        <f t="shared" si="9"/>
        <v>0</v>
      </c>
      <c r="D166" s="79">
        <f t="shared" si="10"/>
        <v>0</v>
      </c>
      <c r="E166" s="40">
        <f t="shared" si="3"/>
        <v>0</v>
      </c>
      <c r="F166" s="40">
        <f t="shared" si="11"/>
        <v>0</v>
      </c>
      <c r="G166" s="159">
        <f t="shared" si="1"/>
        <v>0</v>
      </c>
      <c r="H166" s="7"/>
      <c r="I166" s="7"/>
      <c r="J166" s="7"/>
      <c r="K166" s="7"/>
      <c r="L166" s="7"/>
      <c r="M166" s="7"/>
      <c r="N166" s="7"/>
      <c r="O166" s="7"/>
      <c r="P166" s="299"/>
      <c r="Q166" s="7"/>
      <c r="R166" s="7"/>
      <c r="S166" s="7"/>
      <c r="T166" s="7"/>
      <c r="U166" s="7"/>
      <c r="V166" s="7"/>
      <c r="W166" s="7"/>
      <c r="X166" s="7"/>
      <c r="Y166" s="7"/>
    </row>
    <row r="167" spans="1:25" ht="11.25" customHeight="1">
      <c r="A167" s="7"/>
      <c r="B167" s="158">
        <f>MAX($B$39:B166)+1</f>
        <v>122</v>
      </c>
      <c r="C167" s="40">
        <f t="shared" si="9"/>
        <v>0</v>
      </c>
      <c r="D167" s="79">
        <f t="shared" si="10"/>
        <v>0</v>
      </c>
      <c r="E167" s="40">
        <f t="shared" si="3"/>
        <v>0</v>
      </c>
      <c r="F167" s="40">
        <f t="shared" si="11"/>
        <v>0</v>
      </c>
      <c r="G167" s="159">
        <f t="shared" si="1"/>
        <v>0</v>
      </c>
      <c r="H167" s="7"/>
      <c r="I167" s="7"/>
      <c r="J167" s="7"/>
      <c r="K167" s="7"/>
      <c r="L167" s="7"/>
      <c r="M167" s="7"/>
      <c r="N167" s="7"/>
      <c r="O167" s="7"/>
      <c r="P167" s="299"/>
      <c r="Q167" s="7"/>
      <c r="R167" s="7"/>
      <c r="S167" s="7"/>
      <c r="T167" s="7"/>
      <c r="U167" s="7"/>
      <c r="V167" s="7"/>
      <c r="W167" s="7"/>
      <c r="X167" s="7"/>
      <c r="Y167" s="7"/>
    </row>
    <row r="168" spans="1:25" ht="11.25" customHeight="1">
      <c r="A168" s="7"/>
      <c r="B168" s="158">
        <f>MAX($B$39:B167)+1</f>
        <v>123</v>
      </c>
      <c r="C168" s="40">
        <f t="shared" si="9"/>
        <v>0</v>
      </c>
      <c r="D168" s="79">
        <f t="shared" si="10"/>
        <v>0</v>
      </c>
      <c r="E168" s="40">
        <f t="shared" si="3"/>
        <v>0</v>
      </c>
      <c r="F168" s="40">
        <f t="shared" si="11"/>
        <v>0</v>
      </c>
      <c r="G168" s="159">
        <f t="shared" si="1"/>
        <v>0</v>
      </c>
      <c r="H168" s="7"/>
      <c r="I168" s="7"/>
      <c r="J168" s="7"/>
      <c r="K168" s="7"/>
      <c r="L168" s="7"/>
      <c r="M168" s="7"/>
      <c r="N168" s="7"/>
      <c r="O168" s="7"/>
      <c r="P168" s="299"/>
      <c r="Q168" s="7"/>
      <c r="R168" s="7"/>
      <c r="S168" s="7"/>
      <c r="T168" s="7"/>
      <c r="U168" s="7"/>
      <c r="V168" s="7"/>
      <c r="W168" s="7"/>
      <c r="X168" s="7"/>
      <c r="Y168" s="7"/>
    </row>
    <row r="169" spans="1:25" ht="11.25" customHeight="1">
      <c r="A169" s="7"/>
      <c r="B169" s="158">
        <f>MAX($B$39:B168)+1</f>
        <v>124</v>
      </c>
      <c r="C169" s="40">
        <f t="shared" si="9"/>
        <v>0</v>
      </c>
      <c r="D169" s="79">
        <f t="shared" si="10"/>
        <v>0</v>
      </c>
      <c r="E169" s="40">
        <f t="shared" si="3"/>
        <v>0</v>
      </c>
      <c r="F169" s="40">
        <f t="shared" si="11"/>
        <v>0</v>
      </c>
      <c r="G169" s="159">
        <f t="shared" si="1"/>
        <v>0</v>
      </c>
      <c r="H169" s="7"/>
      <c r="I169" s="7"/>
      <c r="J169" s="7"/>
      <c r="K169" s="7"/>
      <c r="L169" s="7"/>
      <c r="M169" s="7"/>
      <c r="N169" s="7"/>
      <c r="O169" s="7"/>
      <c r="P169" s="299"/>
      <c r="Q169" s="7"/>
      <c r="R169" s="7"/>
      <c r="S169" s="7"/>
      <c r="T169" s="7"/>
      <c r="U169" s="7"/>
      <c r="V169" s="7"/>
      <c r="W169" s="7"/>
      <c r="X169" s="7"/>
      <c r="Y169" s="7"/>
    </row>
    <row r="170" spans="1:25" ht="11.25" customHeight="1">
      <c r="A170" s="7"/>
      <c r="B170" s="158">
        <f>MAX($B$39:B169)+1</f>
        <v>125</v>
      </c>
      <c r="C170" s="40">
        <f t="shared" si="9"/>
        <v>0</v>
      </c>
      <c r="D170" s="79">
        <f t="shared" si="10"/>
        <v>0</v>
      </c>
      <c r="E170" s="40">
        <f t="shared" si="3"/>
        <v>0</v>
      </c>
      <c r="F170" s="40">
        <f t="shared" si="11"/>
        <v>0</v>
      </c>
      <c r="G170" s="159">
        <f t="shared" si="1"/>
        <v>0</v>
      </c>
      <c r="H170" s="7"/>
      <c r="I170" s="7"/>
      <c r="J170" s="7"/>
      <c r="K170" s="7"/>
      <c r="L170" s="7"/>
      <c r="M170" s="7"/>
      <c r="N170" s="7"/>
      <c r="O170" s="7"/>
      <c r="P170" s="299"/>
      <c r="Q170" s="7"/>
      <c r="R170" s="7"/>
      <c r="S170" s="7"/>
      <c r="T170" s="7"/>
      <c r="U170" s="7"/>
      <c r="V170" s="7"/>
      <c r="W170" s="7"/>
      <c r="X170" s="7"/>
      <c r="Y170" s="7"/>
    </row>
    <row r="171" spans="1:25" ht="11.25" customHeight="1">
      <c r="A171" s="7"/>
      <c r="B171" s="158">
        <f>MAX($B$39:B170)+1</f>
        <v>126</v>
      </c>
      <c r="C171" s="40">
        <f t="shared" si="9"/>
        <v>0</v>
      </c>
      <c r="D171" s="79">
        <f t="shared" si="10"/>
        <v>0</v>
      </c>
      <c r="E171" s="40">
        <f t="shared" si="3"/>
        <v>0</v>
      </c>
      <c r="F171" s="40">
        <f t="shared" si="11"/>
        <v>0</v>
      </c>
      <c r="G171" s="159">
        <f t="shared" si="1"/>
        <v>0</v>
      </c>
      <c r="H171" s="7"/>
      <c r="I171" s="7"/>
      <c r="J171" s="7"/>
      <c r="K171" s="7"/>
      <c r="L171" s="7"/>
      <c r="M171" s="7"/>
      <c r="N171" s="7"/>
      <c r="O171" s="7"/>
      <c r="P171" s="299"/>
      <c r="Q171" s="7"/>
      <c r="R171" s="7"/>
      <c r="S171" s="7"/>
      <c r="T171" s="7"/>
      <c r="U171" s="7"/>
      <c r="V171" s="7"/>
      <c r="W171" s="7"/>
      <c r="X171" s="7"/>
      <c r="Y171" s="7"/>
    </row>
    <row r="172" spans="1:25" ht="11.25" customHeight="1">
      <c r="A172" s="7"/>
      <c r="B172" s="158">
        <f>MAX($B$39:B171)+1</f>
        <v>127</v>
      </c>
      <c r="C172" s="40">
        <f t="shared" si="9"/>
        <v>0</v>
      </c>
      <c r="D172" s="79">
        <f t="shared" si="10"/>
        <v>0</v>
      </c>
      <c r="E172" s="40">
        <f t="shared" si="3"/>
        <v>0</v>
      </c>
      <c r="F172" s="40">
        <f t="shared" si="11"/>
        <v>0</v>
      </c>
      <c r="G172" s="159">
        <f t="shared" si="1"/>
        <v>0</v>
      </c>
      <c r="H172" s="7"/>
      <c r="I172" s="7"/>
      <c r="J172" s="7"/>
      <c r="K172" s="7"/>
      <c r="L172" s="7"/>
      <c r="M172" s="7"/>
      <c r="N172" s="7"/>
      <c r="O172" s="7"/>
      <c r="P172" s="299"/>
      <c r="Q172" s="7"/>
      <c r="R172" s="7"/>
      <c r="S172" s="7"/>
      <c r="T172" s="7"/>
      <c r="U172" s="7"/>
      <c r="V172" s="7"/>
      <c r="W172" s="7"/>
      <c r="X172" s="7"/>
      <c r="Y172" s="7"/>
    </row>
    <row r="173" spans="1:25" ht="11.25" customHeight="1">
      <c r="A173" s="7"/>
      <c r="B173" s="158">
        <f>MAX($B$39:B172)+1</f>
        <v>128</v>
      </c>
      <c r="C173" s="40">
        <f t="shared" si="9"/>
        <v>0</v>
      </c>
      <c r="D173" s="79">
        <f t="shared" si="10"/>
        <v>0</v>
      </c>
      <c r="E173" s="40">
        <f t="shared" si="3"/>
        <v>0</v>
      </c>
      <c r="F173" s="40">
        <f t="shared" si="11"/>
        <v>0</v>
      </c>
      <c r="G173" s="159">
        <f t="shared" si="1"/>
        <v>0</v>
      </c>
      <c r="H173" s="7"/>
      <c r="I173" s="7"/>
      <c r="J173" s="7"/>
      <c r="K173" s="7"/>
      <c r="L173" s="7"/>
      <c r="M173" s="7"/>
      <c r="N173" s="7"/>
      <c r="O173" s="7"/>
      <c r="P173" s="299"/>
      <c r="Q173" s="7"/>
      <c r="R173" s="7"/>
      <c r="S173" s="7"/>
      <c r="T173" s="7"/>
      <c r="U173" s="7"/>
      <c r="V173" s="7"/>
      <c r="W173" s="7"/>
      <c r="X173" s="7"/>
      <c r="Y173" s="7"/>
    </row>
    <row r="174" spans="1:25" ht="11.25" customHeight="1">
      <c r="A174" s="7"/>
      <c r="B174" s="158">
        <f>MAX($B$39:B173)+1</f>
        <v>129</v>
      </c>
      <c r="C174" s="40">
        <f t="shared" si="9"/>
        <v>0</v>
      </c>
      <c r="D174" s="79">
        <f t="shared" ref="D174:D183" si="12">IF(C174&gt;0,$D$39,0)</f>
        <v>0</v>
      </c>
      <c r="E174" s="40">
        <f t="shared" si="3"/>
        <v>0</v>
      </c>
      <c r="F174" s="40">
        <f t="shared" si="11"/>
        <v>0</v>
      </c>
      <c r="G174" s="159">
        <f t="shared" si="1"/>
        <v>0</v>
      </c>
      <c r="H174" s="7"/>
      <c r="I174" s="7"/>
      <c r="J174" s="7"/>
      <c r="K174" s="7"/>
      <c r="L174" s="7"/>
      <c r="M174" s="7"/>
      <c r="N174" s="7"/>
      <c r="O174" s="7"/>
      <c r="P174" s="299"/>
      <c r="Q174" s="7"/>
      <c r="R174" s="7"/>
      <c r="S174" s="7"/>
      <c r="T174" s="7"/>
      <c r="U174" s="7"/>
      <c r="V174" s="7"/>
      <c r="W174" s="7"/>
      <c r="X174" s="7"/>
      <c r="Y174" s="7"/>
    </row>
    <row r="175" spans="1:25" ht="11.25" customHeight="1">
      <c r="A175" s="7"/>
      <c r="B175" s="158">
        <f>MAX($B$39:B174)+1</f>
        <v>130</v>
      </c>
      <c r="C175" s="40">
        <f t="shared" si="9"/>
        <v>0</v>
      </c>
      <c r="D175" s="79">
        <f t="shared" si="12"/>
        <v>0</v>
      </c>
      <c r="E175" s="40">
        <f t="shared" si="3"/>
        <v>0</v>
      </c>
      <c r="F175" s="40">
        <f t="shared" ref="F175:F183" si="13">IF(C175&gt;0,$D$40,0)</f>
        <v>0</v>
      </c>
      <c r="G175" s="159">
        <f t="shared" si="1"/>
        <v>0</v>
      </c>
      <c r="H175" s="7"/>
      <c r="I175" s="7"/>
      <c r="J175" s="7"/>
      <c r="K175" s="7"/>
      <c r="L175" s="7"/>
      <c r="M175" s="7"/>
      <c r="N175" s="7"/>
      <c r="O175" s="7"/>
      <c r="P175" s="299"/>
      <c r="Q175" s="7"/>
      <c r="R175" s="7"/>
      <c r="S175" s="7"/>
      <c r="T175" s="7"/>
      <c r="U175" s="7"/>
      <c r="V175" s="7"/>
      <c r="W175" s="7"/>
      <c r="X175" s="7"/>
      <c r="Y175" s="7"/>
    </row>
    <row r="176" spans="1:25" ht="11.25" customHeight="1">
      <c r="A176" s="7"/>
      <c r="B176" s="158">
        <f>MAX($B$39:B175)+1</f>
        <v>131</v>
      </c>
      <c r="C176" s="40">
        <f t="shared" si="9"/>
        <v>0</v>
      </c>
      <c r="D176" s="79">
        <f t="shared" si="12"/>
        <v>0</v>
      </c>
      <c r="E176" s="40">
        <f t="shared" si="3"/>
        <v>0</v>
      </c>
      <c r="F176" s="40">
        <f t="shared" si="13"/>
        <v>0</v>
      </c>
      <c r="G176" s="159">
        <f t="shared" si="1"/>
        <v>0</v>
      </c>
      <c r="H176" s="7"/>
      <c r="I176" s="7"/>
      <c r="J176" s="7"/>
      <c r="K176" s="7"/>
      <c r="L176" s="7"/>
      <c r="M176" s="7"/>
      <c r="N176" s="7"/>
      <c r="O176" s="7"/>
      <c r="P176" s="299"/>
      <c r="Q176" s="7"/>
      <c r="R176" s="7"/>
      <c r="S176" s="7"/>
      <c r="T176" s="7"/>
      <c r="U176" s="7"/>
      <c r="V176" s="7"/>
      <c r="W176" s="7"/>
      <c r="X176" s="7"/>
      <c r="Y176" s="7"/>
    </row>
    <row r="177" spans="1:25" ht="11.25" customHeight="1">
      <c r="A177" s="7"/>
      <c r="B177" s="158">
        <f>MAX($B$39:B176)+1</f>
        <v>132</v>
      </c>
      <c r="C177" s="40">
        <f t="shared" si="9"/>
        <v>0</v>
      </c>
      <c r="D177" s="79">
        <f t="shared" si="12"/>
        <v>0</v>
      </c>
      <c r="E177" s="40">
        <f t="shared" si="3"/>
        <v>0</v>
      </c>
      <c r="F177" s="40">
        <f t="shared" si="13"/>
        <v>0</v>
      </c>
      <c r="G177" s="159">
        <f t="shared" si="1"/>
        <v>0</v>
      </c>
      <c r="H177" s="7"/>
      <c r="I177" s="7"/>
      <c r="J177" s="7"/>
      <c r="K177" s="7"/>
      <c r="L177" s="7"/>
      <c r="M177" s="7"/>
      <c r="N177" s="7"/>
      <c r="O177" s="7"/>
      <c r="P177" s="299"/>
      <c r="Q177" s="7"/>
      <c r="R177" s="7"/>
      <c r="S177" s="7"/>
      <c r="T177" s="7"/>
      <c r="U177" s="7"/>
      <c r="V177" s="7"/>
      <c r="W177" s="7"/>
      <c r="X177" s="7"/>
      <c r="Y177" s="7"/>
    </row>
    <row r="178" spans="1:25" ht="11.25" customHeight="1">
      <c r="A178" s="7"/>
      <c r="B178" s="158">
        <f>MAX($B$39:B177)+1</f>
        <v>133</v>
      </c>
      <c r="C178" s="40">
        <f t="shared" si="9"/>
        <v>0</v>
      </c>
      <c r="D178" s="79">
        <f t="shared" si="12"/>
        <v>0</v>
      </c>
      <c r="E178" s="40">
        <f t="shared" si="3"/>
        <v>0</v>
      </c>
      <c r="F178" s="40">
        <f t="shared" si="13"/>
        <v>0</v>
      </c>
      <c r="G178" s="159">
        <f t="shared" si="1"/>
        <v>0</v>
      </c>
      <c r="H178" s="7"/>
      <c r="I178" s="7"/>
      <c r="J178" s="7"/>
      <c r="K178" s="7"/>
      <c r="L178" s="7"/>
      <c r="M178" s="7"/>
      <c r="N178" s="7"/>
      <c r="O178" s="7"/>
      <c r="P178" s="299"/>
      <c r="Q178" s="7"/>
      <c r="R178" s="7"/>
      <c r="S178" s="7"/>
      <c r="T178" s="7"/>
      <c r="U178" s="7"/>
      <c r="V178" s="7"/>
      <c r="W178" s="7"/>
      <c r="X178" s="7"/>
      <c r="Y178" s="7"/>
    </row>
    <row r="179" spans="1:25" ht="11.25" customHeight="1">
      <c r="A179" s="7"/>
      <c r="B179" s="158">
        <f>MAX($B$39:B178)+1</f>
        <v>134</v>
      </c>
      <c r="C179" s="40">
        <f t="shared" si="9"/>
        <v>0</v>
      </c>
      <c r="D179" s="79">
        <f t="shared" si="12"/>
        <v>0</v>
      </c>
      <c r="E179" s="40">
        <f t="shared" si="3"/>
        <v>0</v>
      </c>
      <c r="F179" s="40">
        <f t="shared" si="13"/>
        <v>0</v>
      </c>
      <c r="G179" s="159">
        <f t="shared" si="1"/>
        <v>0</v>
      </c>
      <c r="H179" s="7"/>
      <c r="I179" s="7"/>
      <c r="J179" s="7"/>
      <c r="K179" s="7"/>
      <c r="L179" s="7"/>
      <c r="M179" s="7"/>
      <c r="N179" s="7"/>
      <c r="O179" s="7"/>
      <c r="P179" s="299"/>
      <c r="Q179" s="7"/>
      <c r="R179" s="7"/>
      <c r="S179" s="7"/>
      <c r="T179" s="7"/>
      <c r="U179" s="7"/>
      <c r="V179" s="7"/>
      <c r="W179" s="7"/>
      <c r="X179" s="7"/>
      <c r="Y179" s="7"/>
    </row>
    <row r="180" spans="1:25" ht="11.25" customHeight="1">
      <c r="A180" s="7"/>
      <c r="B180" s="158">
        <f>MAX($B$39:B179)+1</f>
        <v>135</v>
      </c>
      <c r="C180" s="40">
        <f t="shared" si="9"/>
        <v>0</v>
      </c>
      <c r="D180" s="79">
        <f t="shared" si="12"/>
        <v>0</v>
      </c>
      <c r="E180" s="40">
        <f t="shared" si="3"/>
        <v>0</v>
      </c>
      <c r="F180" s="40">
        <f t="shared" si="13"/>
        <v>0</v>
      </c>
      <c r="G180" s="159">
        <f t="shared" si="1"/>
        <v>0</v>
      </c>
      <c r="H180" s="7"/>
      <c r="I180" s="7"/>
      <c r="J180" s="7"/>
      <c r="K180" s="7"/>
      <c r="L180" s="7"/>
      <c r="M180" s="7"/>
      <c r="N180" s="7"/>
      <c r="O180" s="7"/>
      <c r="P180" s="299"/>
      <c r="Q180" s="7"/>
      <c r="R180" s="7"/>
      <c r="S180" s="7"/>
      <c r="T180" s="7"/>
      <c r="U180" s="7"/>
      <c r="V180" s="7"/>
      <c r="W180" s="7"/>
      <c r="X180" s="7"/>
      <c r="Y180" s="7"/>
    </row>
    <row r="181" spans="1:25" ht="11.25" customHeight="1">
      <c r="A181" s="7"/>
      <c r="B181" s="158">
        <f>MAX($B$39:B180)+1</f>
        <v>136</v>
      </c>
      <c r="C181" s="40">
        <f t="shared" si="9"/>
        <v>0</v>
      </c>
      <c r="D181" s="79">
        <f t="shared" si="12"/>
        <v>0</v>
      </c>
      <c r="E181" s="40">
        <f t="shared" si="3"/>
        <v>0</v>
      </c>
      <c r="F181" s="40">
        <f t="shared" si="13"/>
        <v>0</v>
      </c>
      <c r="G181" s="159">
        <f t="shared" si="1"/>
        <v>0</v>
      </c>
      <c r="H181" s="7"/>
      <c r="I181" s="7"/>
      <c r="J181" s="7"/>
      <c r="K181" s="7"/>
      <c r="L181" s="7"/>
      <c r="M181" s="7"/>
      <c r="N181" s="7"/>
      <c r="O181" s="7"/>
      <c r="P181" s="299"/>
      <c r="Q181" s="7"/>
      <c r="R181" s="7"/>
      <c r="S181" s="7"/>
      <c r="T181" s="7"/>
      <c r="U181" s="7"/>
      <c r="V181" s="7"/>
      <c r="W181" s="7"/>
      <c r="X181" s="7"/>
      <c r="Y181" s="7"/>
    </row>
    <row r="182" spans="1:25" ht="11.25" customHeight="1">
      <c r="A182" s="7"/>
      <c r="B182" s="158">
        <f>MAX($B$39:B181)+1</f>
        <v>137</v>
      </c>
      <c r="C182" s="40">
        <f t="shared" si="9"/>
        <v>0</v>
      </c>
      <c r="D182" s="79">
        <f t="shared" si="12"/>
        <v>0</v>
      </c>
      <c r="E182" s="40">
        <f t="shared" si="3"/>
        <v>0</v>
      </c>
      <c r="F182" s="40">
        <f t="shared" si="13"/>
        <v>0</v>
      </c>
      <c r="G182" s="159">
        <f t="shared" si="1"/>
        <v>0</v>
      </c>
      <c r="H182" s="7"/>
      <c r="I182" s="7"/>
      <c r="J182" s="7"/>
      <c r="K182" s="7"/>
      <c r="L182" s="7"/>
      <c r="M182" s="7"/>
      <c r="N182" s="7"/>
      <c r="O182" s="7"/>
      <c r="P182" s="299"/>
      <c r="Q182" s="7"/>
      <c r="R182" s="7"/>
      <c r="S182" s="7"/>
      <c r="T182" s="7"/>
      <c r="U182" s="7"/>
      <c r="V182" s="7"/>
      <c r="W182" s="7"/>
      <c r="X182" s="7"/>
      <c r="Y182" s="7"/>
    </row>
    <row r="183" spans="1:25" ht="11.25" customHeight="1">
      <c r="A183" s="7"/>
      <c r="B183" s="158">
        <f>MAX($B$39:B182)+1</f>
        <v>138</v>
      </c>
      <c r="C183" s="40">
        <f t="shared" si="9"/>
        <v>0</v>
      </c>
      <c r="D183" s="79">
        <f t="shared" si="12"/>
        <v>0</v>
      </c>
      <c r="E183" s="40">
        <f t="shared" si="3"/>
        <v>0</v>
      </c>
      <c r="F183" s="40">
        <f t="shared" si="13"/>
        <v>0</v>
      </c>
      <c r="G183" s="159">
        <f t="shared" si="1"/>
        <v>0</v>
      </c>
      <c r="H183" s="7"/>
      <c r="I183" s="7"/>
      <c r="J183" s="7"/>
      <c r="K183" s="7"/>
      <c r="L183" s="7"/>
      <c r="M183" s="7"/>
      <c r="N183" s="7"/>
      <c r="O183" s="7"/>
      <c r="P183" s="299"/>
      <c r="Q183" s="7"/>
      <c r="R183" s="7"/>
      <c r="S183" s="7"/>
      <c r="T183" s="7"/>
      <c r="U183" s="7"/>
      <c r="V183" s="7"/>
      <c r="W183" s="7"/>
      <c r="X183" s="7"/>
      <c r="Y183" s="7"/>
    </row>
    <row r="184" spans="1:25" ht="11.25" customHeight="1">
      <c r="A184" s="7"/>
      <c r="B184" s="7"/>
      <c r="C184" s="7"/>
      <c r="D184" s="7"/>
      <c r="E184" s="7"/>
      <c r="F184" s="7"/>
      <c r="G184" s="7"/>
      <c r="H184" s="7"/>
      <c r="I184" s="7"/>
      <c r="J184" s="7"/>
      <c r="K184" s="7"/>
      <c r="L184" s="7"/>
      <c r="M184" s="7"/>
      <c r="N184" s="7"/>
      <c r="O184" s="7"/>
      <c r="P184" s="299"/>
      <c r="Q184" s="7"/>
      <c r="R184" s="7"/>
      <c r="S184" s="7"/>
      <c r="T184" s="7"/>
      <c r="U184" s="7"/>
      <c r="V184" s="7"/>
      <c r="W184" s="7"/>
      <c r="X184" s="7"/>
      <c r="Y184" s="7"/>
    </row>
    <row r="185" spans="1:25" ht="11.25" customHeight="1">
      <c r="A185" s="7"/>
      <c r="B185" s="7"/>
      <c r="C185" s="7"/>
      <c r="D185" s="7"/>
      <c r="E185" s="7"/>
      <c r="F185" s="7"/>
      <c r="G185" s="7"/>
      <c r="H185" s="7"/>
      <c r="I185" s="7"/>
      <c r="J185" s="7"/>
      <c r="K185" s="7"/>
      <c r="L185" s="7"/>
      <c r="M185" s="7"/>
      <c r="N185" s="7"/>
      <c r="O185" s="7"/>
      <c r="P185" s="299"/>
      <c r="Q185" s="7"/>
      <c r="R185" s="7"/>
      <c r="S185" s="7"/>
      <c r="T185" s="7"/>
      <c r="U185" s="7"/>
      <c r="V185" s="7"/>
      <c r="W185" s="7"/>
      <c r="X185" s="7"/>
      <c r="Y185" s="7"/>
    </row>
    <row r="186" spans="1:25" ht="11.25" customHeight="1">
      <c r="A186" s="299"/>
      <c r="B186" s="299"/>
      <c r="C186" s="299"/>
      <c r="D186" s="299"/>
      <c r="E186" s="299"/>
      <c r="F186" s="299"/>
      <c r="G186" s="299"/>
      <c r="H186" s="299"/>
      <c r="I186" s="299"/>
      <c r="J186" s="299"/>
      <c r="K186" s="299"/>
      <c r="L186" s="299"/>
      <c r="M186" s="299"/>
      <c r="N186" s="299"/>
      <c r="O186" s="299"/>
      <c r="P186" s="299"/>
      <c r="Q186" s="7"/>
      <c r="R186" s="7"/>
      <c r="S186" s="7"/>
      <c r="T186" s="7"/>
      <c r="U186" s="7"/>
      <c r="V186" s="7"/>
      <c r="W186" s="7"/>
      <c r="X186" s="7"/>
      <c r="Y186" s="7"/>
    </row>
    <row r="187" spans="1:25"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row>
    <row r="188" spans="1:25"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row>
    <row r="189" spans="1:25"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row>
    <row r="190" spans="1:25"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row>
    <row r="191" spans="1:25"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row>
    <row r="192" spans="1:25"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row>
    <row r="193" spans="1:25"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row>
    <row r="194" spans="1:25"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row>
    <row r="195" spans="1:25"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row>
    <row r="196" spans="1:25"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row>
    <row r="197" spans="1:25"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row>
    <row r="198" spans="1:25"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row>
    <row r="199" spans="1:25"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row>
    <row r="200" spans="1:25"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row>
    <row r="201" spans="1:25"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row>
    <row r="202" spans="1:25"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row>
    <row r="203" spans="1:25"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row>
    <row r="204" spans="1:25"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row>
    <row r="205" spans="1:25"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row>
    <row r="206" spans="1:25"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row>
    <row r="207" spans="1:25"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row>
    <row r="208" spans="1:25"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row>
    <row r="209" spans="1:25"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row>
    <row r="210" spans="1:25"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row>
    <row r="211" spans="1:25"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row>
    <row r="212" spans="1:25"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row>
    <row r="213" spans="1:25"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row>
    <row r="214" spans="1:25"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row>
    <row r="215" spans="1:25"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row>
    <row r="216" spans="1:25"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row>
    <row r="217" spans="1:25"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row>
    <row r="218" spans="1:25"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row>
    <row r="219" spans="1:25"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row>
    <row r="220" spans="1:25"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row>
    <row r="221" spans="1:25"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row>
    <row r="222" spans="1:25"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row>
    <row r="223" spans="1:25"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row>
    <row r="224" spans="1:25"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row>
    <row r="225" spans="1:25"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row>
    <row r="226" spans="1:25"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row>
    <row r="227" spans="1:25"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row>
    <row r="228" spans="1:25"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row>
    <row r="229" spans="1:25"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row>
    <row r="230" spans="1:25"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row>
    <row r="231" spans="1:25"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row>
    <row r="232" spans="1:25"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row>
    <row r="233" spans="1:25"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row>
    <row r="234" spans="1:25"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row>
    <row r="235" spans="1:25"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row>
    <row r="236" spans="1:25"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row>
    <row r="237" spans="1:25"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row>
    <row r="238" spans="1:25"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row>
    <row r="239" spans="1:25"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row>
    <row r="240" spans="1:25"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row>
    <row r="241" spans="1:25"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row>
    <row r="242" spans="1:25"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row>
    <row r="243" spans="1:25"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row>
    <row r="244" spans="1:25"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row>
    <row r="245" spans="1:25"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row>
    <row r="246" spans="1:25"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row>
    <row r="247" spans="1:25"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row>
    <row r="248" spans="1:25"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row>
    <row r="249" spans="1:25"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row>
    <row r="250" spans="1:25"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row>
    <row r="251" spans="1:25"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row>
    <row r="252" spans="1:25"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row>
    <row r="253" spans="1:25"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row>
    <row r="254" spans="1:25"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row>
    <row r="255" spans="1:25"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row>
    <row r="256" spans="1:25"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row>
    <row r="257" spans="1:25"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row>
    <row r="258" spans="1:25"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row>
    <row r="259" spans="1:25"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row>
    <row r="260" spans="1:25"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row>
    <row r="261" spans="1:25"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row>
    <row r="262" spans="1:25"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row>
    <row r="263" spans="1:25"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row>
    <row r="264" spans="1:25"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row>
    <row r="265" spans="1:25"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row>
    <row r="266" spans="1:25"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row>
    <row r="267" spans="1:25"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row>
    <row r="268" spans="1:25"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row>
    <row r="269" spans="1:25"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row>
    <row r="270" spans="1:25"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row>
    <row r="271" spans="1:25"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row>
    <row r="272" spans="1:25"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row>
    <row r="273" spans="1:25"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row>
    <row r="274" spans="1:25"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row>
    <row r="275" spans="1:25"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row>
    <row r="276" spans="1:25"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row>
    <row r="277" spans="1:25"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row>
    <row r="278" spans="1:25"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row>
    <row r="279" spans="1:25"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row>
    <row r="280" spans="1:25"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row>
    <row r="281" spans="1:25"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row>
    <row r="282" spans="1:25"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row>
    <row r="283" spans="1:25"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row>
    <row r="284" spans="1:25"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row>
    <row r="285" spans="1:25"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row>
    <row r="286" spans="1:25"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row>
    <row r="287" spans="1:25"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row>
    <row r="288" spans="1:25"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row>
    <row r="289" spans="1:25"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row>
    <row r="290" spans="1:25"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row>
    <row r="291" spans="1:25"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row>
    <row r="292" spans="1:25"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row>
    <row r="293" spans="1:25"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row>
    <row r="294" spans="1:25"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row>
    <row r="295" spans="1:25"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row>
    <row r="296" spans="1:25"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row>
    <row r="297" spans="1:25"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row>
    <row r="298" spans="1:25"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row>
    <row r="299" spans="1:25"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row>
    <row r="300" spans="1:25"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row>
    <row r="301" spans="1:25"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row>
    <row r="302" spans="1:25"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row>
    <row r="303" spans="1:25"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row>
    <row r="304" spans="1:25"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row>
    <row r="305" spans="1:25"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row>
    <row r="306" spans="1:25"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row>
    <row r="307" spans="1:25"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row>
    <row r="308" spans="1:25"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row>
    <row r="309" spans="1:25"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row>
    <row r="310" spans="1:25"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spans="1:25"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row>
    <row r="312" spans="1:25"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row>
    <row r="313" spans="1:25"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row>
    <row r="314" spans="1:25"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row>
    <row r="315" spans="1:25"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row>
    <row r="316" spans="1:25"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row>
    <row r="317" spans="1:25"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row>
    <row r="318" spans="1:25"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row>
    <row r="319" spans="1:25"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row>
    <row r="320" spans="1:25"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row>
    <row r="321" spans="1:25"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row>
    <row r="322" spans="1:25"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row>
    <row r="323" spans="1:25"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row>
    <row r="324" spans="1:25"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row>
    <row r="325" spans="1:25"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row>
    <row r="326" spans="1:25"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row>
    <row r="327" spans="1:25"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row>
    <row r="328" spans="1:25"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row>
    <row r="329" spans="1:25"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row>
    <row r="330" spans="1:25"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row>
    <row r="331" spans="1:25"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row>
    <row r="332" spans="1:25"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row>
    <row r="333" spans="1:25"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row>
    <row r="334" spans="1:25"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row>
    <row r="335" spans="1:25"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row>
    <row r="336" spans="1:25"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row>
    <row r="337" spans="1:25"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row>
    <row r="338" spans="1:25"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row>
    <row r="339" spans="1:25"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row>
    <row r="340" spans="1:25"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row>
    <row r="341" spans="1:25"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row>
    <row r="342" spans="1:25"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row>
    <row r="343" spans="1:25"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row>
    <row r="344" spans="1:25"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row>
    <row r="345" spans="1:25"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row>
    <row r="346" spans="1:25"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row>
    <row r="347" spans="1:25"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row>
    <row r="348" spans="1:25"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row>
    <row r="349" spans="1:25"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row>
    <row r="350" spans="1:25"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row>
    <row r="351" spans="1:25"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row>
    <row r="352" spans="1:25"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row>
    <row r="353" spans="1:25"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row>
    <row r="354" spans="1:25"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row>
    <row r="355" spans="1:25"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row>
    <row r="356" spans="1:25"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row>
    <row r="357" spans="1:25"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row>
    <row r="358" spans="1:25"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row>
    <row r="359" spans="1:25"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row>
    <row r="360" spans="1:25"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row>
    <row r="361" spans="1:25"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row>
    <row r="362" spans="1:25"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row>
    <row r="363" spans="1:25"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row>
    <row r="364" spans="1:25"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row>
    <row r="365" spans="1:25"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row>
    <row r="366" spans="1:25"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row>
    <row r="367" spans="1:25"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row>
    <row r="368" spans="1:25"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row>
    <row r="369" spans="1:25"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row>
    <row r="370" spans="1:25"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row>
    <row r="371" spans="1:25"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row>
    <row r="372" spans="1:25"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row>
    <row r="373" spans="1:25"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row>
    <row r="374" spans="1:25"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row>
    <row r="375" spans="1:25"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row>
    <row r="376" spans="1:25"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row>
    <row r="377" spans="1:25"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row>
    <row r="378" spans="1:25"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row>
    <row r="379" spans="1:25"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row>
    <row r="380" spans="1:25"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row>
    <row r="381" spans="1:25"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row>
    <row r="382" spans="1:25"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row>
    <row r="383" spans="1:25"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row>
    <row r="384" spans="1:25"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row>
    <row r="385" spans="1:25"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row>
    <row r="386" spans="1:25"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row>
    <row r="387" spans="1:25"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row>
    <row r="388" spans="1:25"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row>
    <row r="389" spans="1:25"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row>
    <row r="390" spans="1:25"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row>
    <row r="391" spans="1:25"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row>
    <row r="392" spans="1:25"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row>
    <row r="393" spans="1:25"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row>
    <row r="394" spans="1:25"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row>
    <row r="395" spans="1:25"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row>
    <row r="396" spans="1:25"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row>
    <row r="397" spans="1:25"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row>
    <row r="398" spans="1:25"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row>
    <row r="399" spans="1:25"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row>
    <row r="400" spans="1:25"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row>
    <row r="401" spans="1:25"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row>
    <row r="402" spans="1:25"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row>
    <row r="403" spans="1:25"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row>
    <row r="404" spans="1:25"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row>
    <row r="405" spans="1:25"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row>
    <row r="406" spans="1:25"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row>
    <row r="407" spans="1:25"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row>
    <row r="408" spans="1:25"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row>
    <row r="409" spans="1:25"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row>
    <row r="410" spans="1:25"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row>
    <row r="411" spans="1:25"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row>
    <row r="412" spans="1:25"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row>
    <row r="413" spans="1:25"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row>
    <row r="414" spans="1:25"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row>
    <row r="415" spans="1:25"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row>
    <row r="416" spans="1:25"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row>
    <row r="417" spans="1:25"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row>
    <row r="418" spans="1:25"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row>
    <row r="419" spans="1:25"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row>
    <row r="420" spans="1:25"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row>
    <row r="421" spans="1:25"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row>
    <row r="422" spans="1:25"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row>
    <row r="423" spans="1:25"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row>
    <row r="424" spans="1:25"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row>
    <row r="425" spans="1:25"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row>
    <row r="426" spans="1:25"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row>
    <row r="427" spans="1:25"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row>
    <row r="428" spans="1:25"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row>
    <row r="429" spans="1:25"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row>
    <row r="430" spans="1:25"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row>
    <row r="431" spans="1:25"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row>
    <row r="432" spans="1:25"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row>
    <row r="433" spans="1:25"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row>
    <row r="434" spans="1:25"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row>
    <row r="435" spans="1:25"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row>
    <row r="436" spans="1:25"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row>
    <row r="437" spans="1:25"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row>
    <row r="438" spans="1:25"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row>
    <row r="439" spans="1:25"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row>
    <row r="440" spans="1:25"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row>
    <row r="441" spans="1:25"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row>
    <row r="442" spans="1:25"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row>
    <row r="443" spans="1:25"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row>
    <row r="444" spans="1:25"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row>
    <row r="445" spans="1:25"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row>
    <row r="446" spans="1:25"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row>
    <row r="447" spans="1:25"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row>
    <row r="448" spans="1:25"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row>
    <row r="449" spans="1:25"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row>
    <row r="450" spans="1:25"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row>
    <row r="451" spans="1:25"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row>
    <row r="452" spans="1:25"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row>
    <row r="453" spans="1:25"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row>
    <row r="454" spans="1:25"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row>
    <row r="455" spans="1:25"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row>
    <row r="456" spans="1:25"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row>
    <row r="457" spans="1:25"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row>
    <row r="458" spans="1:25"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row>
    <row r="459" spans="1:25"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row>
    <row r="460" spans="1:25"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row>
    <row r="461" spans="1:25"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row>
    <row r="462" spans="1:25"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row>
    <row r="463" spans="1:25"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row>
    <row r="464" spans="1:25"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row>
    <row r="465" spans="1:25"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row>
    <row r="466" spans="1:25"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row>
    <row r="467" spans="1:25"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row>
    <row r="468" spans="1:25"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row>
    <row r="469" spans="1:25"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row>
    <row r="470" spans="1:25"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row>
    <row r="471" spans="1:25"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row>
    <row r="472" spans="1:25"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row>
    <row r="473" spans="1:25"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row>
    <row r="474" spans="1:25"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row>
    <row r="475" spans="1:25"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row>
    <row r="476" spans="1:25"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row>
    <row r="477" spans="1:25"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row>
    <row r="478" spans="1:25"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row>
    <row r="479" spans="1:25"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row>
    <row r="480" spans="1:25"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row>
    <row r="481" spans="1:25"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row>
    <row r="482" spans="1:25"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row>
    <row r="483" spans="1:25"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row>
    <row r="484" spans="1:25"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row>
    <row r="485" spans="1:25"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row>
    <row r="486" spans="1:25"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row>
    <row r="487" spans="1:25"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row>
    <row r="488" spans="1:25"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row>
    <row r="489" spans="1:25"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row>
    <row r="490" spans="1:25"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row>
    <row r="491" spans="1:25"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row>
    <row r="492" spans="1:25"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row>
    <row r="493" spans="1:25"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row>
    <row r="494" spans="1:25"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row>
    <row r="495" spans="1:25"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row>
    <row r="496" spans="1:25"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row>
    <row r="497" spans="1:25"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row>
    <row r="498" spans="1:25"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row>
    <row r="499" spans="1:25"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row>
    <row r="500" spans="1:25"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row>
    <row r="501" spans="1:25"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row>
    <row r="502" spans="1:25"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row>
    <row r="503" spans="1:25"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row>
    <row r="504" spans="1:25"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row>
    <row r="505" spans="1:25"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row>
    <row r="506" spans="1:25"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row>
    <row r="507" spans="1:25"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row>
    <row r="508" spans="1:25"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row>
    <row r="509" spans="1:25"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row>
    <row r="510" spans="1:25"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row>
    <row r="511" spans="1:25"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row>
    <row r="512" spans="1:25"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row>
    <row r="513" spans="1:25"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row>
    <row r="514" spans="1:25"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row>
    <row r="515" spans="1:25"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row>
    <row r="516" spans="1:25"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row>
    <row r="517" spans="1:25"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row>
    <row r="518" spans="1:25"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row>
    <row r="519" spans="1:25"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row>
    <row r="520" spans="1:25"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row>
    <row r="521" spans="1:25"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row>
    <row r="522" spans="1:25"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row>
    <row r="523" spans="1:25"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row>
    <row r="524" spans="1:25"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row>
    <row r="525" spans="1:25"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row>
    <row r="526" spans="1:25"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row>
    <row r="527" spans="1:25"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row>
    <row r="528" spans="1:25"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row>
    <row r="529" spans="1:25"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row>
    <row r="530" spans="1:25"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row>
    <row r="531" spans="1:25"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row>
    <row r="532" spans="1:25"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row>
    <row r="533" spans="1:25"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row>
    <row r="534" spans="1:25"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row>
    <row r="535" spans="1:25"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row>
    <row r="536" spans="1:25"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row>
    <row r="537" spans="1:25"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row>
    <row r="538" spans="1:25"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row>
    <row r="539" spans="1:25"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row>
    <row r="540" spans="1:25"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row>
    <row r="541" spans="1:25"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row>
    <row r="542" spans="1:25"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row>
    <row r="543" spans="1:25"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row>
    <row r="544" spans="1:25"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row>
    <row r="545" spans="1:25"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row>
    <row r="546" spans="1:25"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row>
    <row r="547" spans="1:25"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row>
    <row r="548" spans="1:25"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row>
    <row r="549" spans="1:25"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row>
    <row r="550" spans="1:25"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row>
    <row r="551" spans="1:25"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row>
    <row r="552" spans="1:25"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row>
    <row r="553" spans="1:25"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row>
    <row r="554" spans="1:25"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row>
    <row r="555" spans="1:25"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row>
    <row r="556" spans="1:25"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row>
    <row r="557" spans="1:25"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row>
    <row r="558" spans="1:25"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row>
    <row r="559" spans="1:25"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row>
    <row r="560" spans="1:25"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row>
    <row r="561" spans="1:25"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row>
    <row r="562" spans="1:25"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row>
    <row r="563" spans="1:25"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row>
    <row r="564" spans="1:25"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row>
    <row r="565" spans="1:25"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row>
    <row r="566" spans="1:25"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row>
    <row r="567" spans="1:25"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row>
    <row r="568" spans="1:25"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row>
    <row r="569" spans="1:25"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row>
    <row r="570" spans="1:25"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row>
    <row r="571" spans="1:25"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row>
    <row r="572" spans="1:25"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row>
    <row r="573" spans="1:25"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row>
    <row r="574" spans="1:25"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row>
    <row r="575" spans="1:25"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row>
    <row r="576" spans="1:25"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row>
    <row r="577" spans="1:25"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row>
    <row r="578" spans="1:25"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row>
    <row r="579" spans="1:25"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row>
    <row r="580" spans="1:25"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row>
    <row r="581" spans="1:25"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row>
    <row r="582" spans="1:25"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row>
    <row r="583" spans="1:25"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row>
    <row r="584" spans="1:25"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row>
    <row r="585" spans="1:25"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row>
    <row r="586" spans="1:25"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row>
    <row r="587" spans="1:25"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row>
    <row r="588" spans="1:25"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row>
    <row r="589" spans="1:25"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row>
    <row r="590" spans="1:25"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row>
    <row r="591" spans="1:25"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row>
    <row r="592" spans="1:25"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row>
    <row r="593" spans="1:25"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row>
    <row r="594" spans="1:25"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row>
    <row r="595" spans="1:25"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row>
    <row r="596" spans="1:25"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row>
    <row r="597" spans="1:25"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row>
    <row r="598" spans="1:25"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row>
    <row r="599" spans="1:25"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row>
    <row r="600" spans="1:25"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row>
    <row r="601" spans="1:25"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row>
    <row r="602" spans="1:25"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row>
    <row r="603" spans="1:25"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row>
    <row r="604" spans="1:25"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row>
    <row r="605" spans="1:25"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row>
    <row r="606" spans="1:25"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row>
    <row r="607" spans="1:25"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row>
    <row r="608" spans="1:25"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row>
    <row r="609" spans="1:25"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row>
    <row r="610" spans="1:25"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row>
    <row r="611" spans="1:25"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row>
    <row r="612" spans="1:25"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row>
    <row r="613" spans="1:25"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row>
    <row r="614" spans="1:25"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row>
    <row r="615" spans="1:25"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row>
    <row r="616" spans="1:25"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row>
    <row r="617" spans="1:25"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row>
    <row r="618" spans="1:25"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row>
    <row r="619" spans="1:25"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row>
    <row r="620" spans="1:25"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row>
    <row r="621" spans="1:25"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row>
    <row r="622" spans="1:25"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row>
    <row r="623" spans="1:25"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row>
    <row r="624" spans="1:25"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row>
    <row r="625" spans="1:25"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row>
    <row r="626" spans="1:25"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row>
    <row r="627" spans="1:25"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row>
    <row r="628" spans="1:25"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row>
    <row r="629" spans="1:25"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row>
    <row r="630" spans="1:25"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row>
    <row r="631" spans="1:25"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row>
    <row r="632" spans="1:25"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row>
    <row r="633" spans="1:25"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row>
    <row r="634" spans="1:25"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row>
    <row r="635" spans="1:25"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row>
    <row r="636" spans="1:25"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row>
    <row r="637" spans="1:25"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row>
    <row r="638" spans="1:25"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row>
    <row r="639" spans="1:25"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row>
    <row r="640" spans="1:25"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row>
    <row r="641" spans="1:25"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row>
    <row r="642" spans="1:25"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row>
    <row r="643" spans="1:25"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row>
    <row r="644" spans="1:25"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row>
    <row r="645" spans="1:25"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row>
    <row r="646" spans="1:25"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row>
    <row r="647" spans="1:25"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row>
    <row r="648" spans="1:25"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row>
    <row r="649" spans="1:25"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row>
    <row r="650" spans="1:25"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row>
    <row r="651" spans="1:25"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row>
    <row r="652" spans="1:25"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row>
    <row r="653" spans="1:25"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row>
    <row r="654" spans="1:25"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row>
    <row r="655" spans="1:25"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row>
    <row r="656" spans="1:25"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row>
    <row r="657" spans="1:25"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row>
    <row r="658" spans="1:25"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row>
    <row r="659" spans="1:25"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row>
    <row r="660" spans="1:25"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row>
    <row r="661" spans="1:25"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row>
    <row r="662" spans="1:25"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row>
    <row r="663" spans="1:25"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row>
    <row r="664" spans="1:25"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row>
    <row r="665" spans="1:25"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row>
    <row r="666" spans="1:25"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row>
    <row r="667" spans="1:25"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row>
    <row r="668" spans="1:25"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row>
    <row r="669" spans="1:25"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row>
    <row r="670" spans="1:25"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row>
    <row r="671" spans="1:25"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row>
    <row r="672" spans="1:25"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row>
    <row r="673" spans="1:25"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row>
    <row r="674" spans="1:25"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row>
    <row r="675" spans="1:25"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row>
    <row r="676" spans="1:25"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row>
    <row r="677" spans="1:25"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row>
    <row r="678" spans="1:25"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row>
    <row r="679" spans="1:25"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row>
    <row r="680" spans="1:25"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row>
    <row r="681" spans="1:25"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row>
    <row r="682" spans="1:25"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row>
    <row r="683" spans="1:25"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row>
    <row r="684" spans="1:25"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row>
    <row r="685" spans="1:25"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row>
    <row r="686" spans="1:25"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row>
    <row r="687" spans="1:25"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row>
    <row r="688" spans="1:25"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row>
    <row r="689" spans="1:25"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row>
    <row r="690" spans="1:25"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row>
    <row r="691" spans="1:25"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row>
    <row r="692" spans="1:25"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row>
    <row r="693" spans="1:25"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row>
    <row r="694" spans="1:25"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row>
    <row r="695" spans="1:25"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row>
    <row r="696" spans="1:25"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row>
    <row r="697" spans="1:25"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row>
    <row r="698" spans="1:25"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row>
    <row r="699" spans="1:25"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row>
    <row r="700" spans="1:25"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row>
    <row r="701" spans="1:25"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row>
    <row r="702" spans="1:25"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row>
    <row r="703" spans="1:25"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row>
    <row r="704" spans="1:25"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row>
    <row r="705" spans="1:25"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row>
    <row r="706" spans="1:25"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row>
    <row r="707" spans="1:25"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row>
    <row r="708" spans="1:25"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row>
    <row r="709" spans="1:25"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row>
    <row r="710" spans="1:25"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row>
    <row r="711" spans="1:25"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row>
    <row r="712" spans="1:25"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row>
    <row r="713" spans="1:25"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row>
    <row r="714" spans="1:25"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row>
    <row r="715" spans="1:25"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row>
    <row r="716" spans="1:25"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row>
    <row r="717" spans="1:25"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row>
    <row r="718" spans="1:25"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row>
    <row r="719" spans="1:25"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row>
    <row r="720" spans="1:25"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row>
    <row r="721" spans="1:25"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row>
    <row r="722" spans="1:25"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row>
    <row r="723" spans="1:25"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row>
    <row r="724" spans="1:25"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row>
    <row r="725" spans="1:25"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row>
    <row r="726" spans="1:25"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row>
    <row r="727" spans="1:25"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row>
    <row r="728" spans="1:25"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row>
    <row r="729" spans="1:25"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row>
    <row r="730" spans="1:25"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row>
    <row r="731" spans="1:25"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row>
    <row r="732" spans="1:25"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row>
    <row r="733" spans="1:25"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row>
    <row r="734" spans="1:25"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row>
    <row r="735" spans="1:25"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row>
    <row r="736" spans="1:25"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row>
    <row r="737" spans="1:25"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row>
    <row r="738" spans="1:25"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row>
    <row r="739" spans="1:25"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row>
    <row r="740" spans="1:25"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row>
    <row r="741" spans="1:25"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row>
    <row r="742" spans="1:25"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row>
    <row r="743" spans="1:25"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row>
    <row r="744" spans="1:25"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row>
    <row r="745" spans="1:25"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row>
    <row r="746" spans="1:25"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row>
    <row r="747" spans="1:25"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row>
    <row r="748" spans="1:25"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row>
    <row r="749" spans="1:25"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row>
    <row r="750" spans="1:25"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row>
    <row r="751" spans="1:25"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row>
    <row r="752" spans="1:25"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row>
    <row r="753" spans="1:25"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row>
    <row r="754" spans="1:25"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row>
    <row r="755" spans="1:25"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row>
    <row r="756" spans="1:25"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row>
    <row r="757" spans="1:25"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row>
    <row r="758" spans="1:25"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row>
    <row r="759" spans="1:25"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row>
    <row r="760" spans="1:25"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row>
    <row r="761" spans="1:25"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row>
    <row r="762" spans="1:25"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row>
    <row r="763" spans="1:25"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row>
    <row r="764" spans="1:25"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row>
    <row r="765" spans="1:25"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row>
    <row r="766" spans="1:25"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row>
    <row r="767" spans="1:25"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row>
    <row r="768" spans="1:25"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row>
    <row r="769" spans="1:25"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row>
    <row r="770" spans="1:25"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row>
    <row r="771" spans="1:25"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row>
    <row r="772" spans="1:25"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row>
    <row r="773" spans="1:25"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row>
    <row r="774" spans="1:25"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row>
    <row r="775" spans="1:25"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row>
    <row r="776" spans="1:25"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row>
    <row r="777" spans="1:25"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row>
    <row r="778" spans="1:25"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row>
    <row r="779" spans="1:25"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row>
    <row r="780" spans="1:25"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row>
    <row r="781" spans="1:25"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row>
    <row r="782" spans="1:25"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row>
    <row r="783" spans="1:25"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row>
    <row r="784" spans="1:25"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row>
    <row r="785" spans="1:25"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row>
    <row r="786" spans="1:25"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row>
    <row r="787" spans="1:25"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row>
    <row r="788" spans="1:25"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row>
    <row r="789" spans="1:25"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row>
    <row r="790" spans="1:25"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row>
    <row r="791" spans="1:25"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row>
    <row r="792" spans="1:25"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row>
    <row r="793" spans="1:25"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row>
    <row r="794" spans="1:25"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row>
    <row r="795" spans="1:25"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row>
    <row r="796" spans="1:25"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row>
    <row r="797" spans="1:25"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row>
    <row r="798" spans="1:25"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row>
    <row r="799" spans="1:25"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row>
    <row r="800" spans="1:25"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row>
    <row r="801" spans="1:25"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row>
    <row r="802" spans="1:25"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row>
    <row r="803" spans="1:25"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row>
    <row r="804" spans="1:25"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row>
    <row r="805" spans="1:25"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row>
    <row r="806" spans="1:25"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row>
    <row r="807" spans="1:25"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row>
    <row r="808" spans="1:25"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row>
    <row r="809" spans="1:25"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row>
    <row r="810" spans="1:25"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row>
    <row r="811" spans="1:25"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row>
    <row r="812" spans="1:25"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row>
    <row r="813" spans="1:25"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row>
    <row r="814" spans="1:25"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row>
    <row r="815" spans="1:25"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row>
    <row r="816" spans="1:25"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row>
    <row r="817" spans="1:25"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row>
    <row r="818" spans="1:25"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row>
    <row r="819" spans="1:25"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row>
    <row r="820" spans="1:25"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row>
    <row r="821" spans="1:25"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row>
    <row r="822" spans="1:25"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row>
    <row r="823" spans="1:25"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row>
    <row r="824" spans="1:25"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row>
    <row r="825" spans="1:25"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row>
    <row r="826" spans="1:25"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row>
    <row r="827" spans="1:25"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row>
    <row r="828" spans="1:25"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row>
    <row r="829" spans="1:25"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row>
    <row r="830" spans="1:25"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row>
    <row r="831" spans="1:25"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row>
    <row r="832" spans="1:25"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row>
    <row r="833" spans="1:25"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row>
    <row r="834" spans="1:25"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row>
    <row r="835" spans="1:25"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row>
    <row r="836" spans="1:25"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row>
    <row r="837" spans="1:25"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row>
    <row r="838" spans="1:25"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row>
    <row r="839" spans="1:25"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row>
    <row r="840" spans="1:25"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row>
    <row r="841" spans="1:25"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row>
    <row r="842" spans="1:25"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row>
    <row r="843" spans="1:25"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row>
    <row r="844" spans="1:25"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row>
    <row r="845" spans="1:25"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row>
    <row r="846" spans="1:25"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row>
    <row r="847" spans="1:25"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row>
    <row r="848" spans="1:25"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row>
    <row r="849" spans="1:25"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row>
    <row r="850" spans="1:25"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row>
    <row r="851" spans="1:25"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row>
    <row r="852" spans="1:25"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row>
    <row r="853" spans="1:25"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row>
    <row r="854" spans="1:25"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row>
    <row r="855" spans="1:25"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row>
    <row r="856" spans="1:25"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row>
    <row r="857" spans="1:25"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row>
    <row r="858" spans="1:25"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row>
    <row r="859" spans="1:25"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row>
    <row r="860" spans="1:25"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row>
    <row r="861" spans="1:25"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row>
    <row r="862" spans="1:25"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row>
    <row r="863" spans="1:25"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row>
    <row r="864" spans="1:25"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row>
    <row r="865" spans="1:25"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row>
    <row r="866" spans="1:25"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row>
    <row r="867" spans="1:25"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row>
    <row r="868" spans="1:25"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row>
    <row r="869" spans="1:25"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row>
    <row r="870" spans="1:25"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row>
    <row r="871" spans="1:25"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row>
    <row r="872" spans="1:25"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row>
    <row r="873" spans="1:25"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row>
    <row r="874" spans="1:25"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row>
    <row r="875" spans="1:25"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row>
    <row r="876" spans="1:25"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row>
    <row r="877" spans="1:25"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row>
    <row r="878" spans="1:25"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row>
    <row r="879" spans="1:25"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row>
    <row r="880" spans="1:25"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row>
    <row r="881" spans="1:25"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row>
    <row r="882" spans="1:25"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row>
    <row r="883" spans="1:25"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row>
    <row r="884" spans="1:25"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row>
    <row r="885" spans="1:25"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row>
    <row r="886" spans="1:25"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row>
    <row r="887" spans="1:25"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row>
    <row r="888" spans="1:25"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row>
    <row r="889" spans="1:25"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row>
    <row r="890" spans="1:25"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row>
    <row r="891" spans="1:25"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row>
    <row r="892" spans="1:25"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row>
    <row r="893" spans="1:25"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row>
    <row r="894" spans="1:25"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row>
    <row r="895" spans="1:25"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row>
    <row r="896" spans="1:25"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row>
    <row r="897" spans="1:25"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row>
    <row r="898" spans="1:25"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row>
    <row r="899" spans="1:25"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row>
    <row r="900" spans="1:25"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row>
    <row r="901" spans="1:25"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row>
    <row r="902" spans="1:25"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row>
    <row r="903" spans="1:25"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row>
    <row r="904" spans="1:25"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row>
    <row r="905" spans="1:25"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row>
    <row r="906" spans="1:25"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row>
    <row r="907" spans="1:25"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row>
    <row r="908" spans="1:25"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row>
    <row r="909" spans="1:25"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row>
    <row r="910" spans="1:25"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row>
    <row r="911" spans="1:25"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row>
    <row r="912" spans="1:25"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row>
    <row r="913" spans="1:25"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row>
    <row r="914" spans="1:25"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row>
    <row r="915" spans="1:25"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row>
    <row r="916" spans="1:25"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row>
    <row r="917" spans="1:25"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row>
    <row r="918" spans="1:25"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row>
    <row r="919" spans="1:25"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row>
    <row r="920" spans="1:25"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row>
    <row r="921" spans="1:25"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row>
    <row r="922" spans="1:25"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row>
    <row r="923" spans="1:25"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row>
    <row r="924" spans="1:25"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row>
    <row r="925" spans="1:25"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row>
    <row r="926" spans="1:25"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row>
    <row r="927" spans="1:25"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row>
    <row r="928" spans="1:25"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row>
    <row r="929" spans="1:25"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row>
    <row r="930" spans="1:25"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row>
    <row r="931" spans="1:25"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row>
    <row r="932" spans="1:25"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row>
    <row r="933" spans="1:25"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row>
    <row r="934" spans="1:25"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row>
    <row r="935" spans="1:25"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row>
    <row r="936" spans="1:25"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row>
    <row r="937" spans="1:25"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row>
    <row r="938" spans="1:25"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row>
    <row r="939" spans="1:25"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row>
    <row r="940" spans="1:25"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row>
    <row r="941" spans="1:25"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row>
    <row r="942" spans="1:25"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row>
    <row r="943" spans="1:25"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row>
    <row r="944" spans="1:25"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row>
    <row r="945" spans="1:25"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row>
    <row r="946" spans="1:25"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row>
    <row r="947" spans="1:25"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row>
    <row r="948" spans="1:25"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row>
    <row r="949" spans="1:25"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row>
    <row r="950" spans="1:25"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row>
    <row r="951" spans="1:25"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row>
    <row r="952" spans="1:25"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row>
    <row r="953" spans="1:25"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row>
    <row r="954" spans="1:25"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row>
    <row r="955" spans="1:25"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row>
    <row r="956" spans="1:25"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row>
    <row r="957" spans="1:25"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row>
    <row r="958" spans="1:25"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row>
    <row r="959" spans="1:25"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row>
    <row r="960" spans="1:25"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row>
    <row r="961" spans="1:25"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row>
    <row r="962" spans="1:25"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row>
    <row r="963" spans="1:25"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row>
    <row r="964" spans="1:25"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row>
    <row r="965" spans="1:25"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row>
    <row r="966" spans="1:25"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row>
    <row r="967" spans="1:25"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row>
    <row r="968" spans="1:25"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row>
    <row r="969" spans="1:25"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row>
    <row r="970" spans="1:25"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row>
    <row r="971" spans="1:25"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row>
    <row r="972" spans="1:25"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row>
    <row r="973" spans="1:25"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row>
    <row r="974" spans="1:25"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row>
    <row r="975" spans="1:25"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row>
    <row r="976" spans="1:25"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row>
    <row r="977" spans="1:25"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row>
    <row r="978" spans="1:25"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row>
    <row r="979" spans="1:25"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row>
    <row r="980" spans="1:25"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row>
    <row r="981" spans="1:25"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row>
    <row r="982" spans="1:25"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row>
    <row r="983" spans="1:25"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row>
    <row r="984" spans="1:25"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row>
    <row r="985" spans="1:25"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row>
    <row r="986" spans="1:25"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row>
    <row r="987" spans="1:25"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row>
    <row r="988" spans="1:25"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row>
    <row r="989" spans="1:25"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row>
    <row r="990" spans="1:25"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row>
    <row r="991" spans="1:25"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row>
    <row r="992" spans="1:25"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row>
    <row r="993" spans="1:25"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row>
    <row r="994" spans="1:25"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row>
    <row r="995" spans="1:25"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row>
    <row r="996" spans="1:25"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row>
    <row r="997" spans="1:25"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row>
    <row r="998" spans="1:25"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row>
    <row r="999" spans="1:25" ht="11.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row>
    <row r="1000" spans="1:25"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ht="11.2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ht="11.2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ht="11.25" customHeight="1">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ht="11.25" customHeight="1">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ht="11.25" customHeight="1">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ht="11.25" customHeight="1">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ht="11.25" customHeight="1">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ht="11.25" customHeight="1">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sheetData>
  <mergeCells count="1">
    <mergeCell ref="B2:N2"/>
  </mergeCells>
  <pageMargins left="0.6" right="0.6" top="1" bottom="1" header="0" footer="0"/>
  <pageSetup orientation="landscape" r:id="rId1"/>
  <headerFooter>
    <oddHeader>&amp;RDraft - Work in Progress</oddHeader>
    <oddFooter>&amp;L&amp;F &amp;D, &amp;T&amp;C Page &amp;P of &amp;R&amp;A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1FFF7"/>
    <pageSetUpPr fitToPage="1"/>
  </sheetPr>
  <dimension ref="A1:Y1009"/>
  <sheetViews>
    <sheetView showGridLines="0" topLeftCell="A9" zoomScale="110" zoomScaleNormal="110" workbookViewId="0">
      <selection activeCell="J58" sqref="J58"/>
    </sheetView>
  </sheetViews>
  <sheetFormatPr defaultColWidth="14.42578125" defaultRowHeight="15" customHeight="1"/>
  <cols>
    <col min="1" max="1" width="2" customWidth="1"/>
    <col min="2" max="2" width="6.28515625" customWidth="1"/>
    <col min="3" max="3" width="13.42578125" customWidth="1"/>
    <col min="4" max="4" width="10.42578125" bestFit="1" customWidth="1"/>
    <col min="5" max="5" width="9.5703125" customWidth="1"/>
    <col min="6" max="6" width="13.28515625" customWidth="1"/>
    <col min="7" max="7" width="11.140625" bestFit="1" customWidth="1"/>
    <col min="8" max="15" width="9" customWidth="1"/>
    <col min="16" max="16" width="2.5703125" customWidth="1"/>
    <col min="17" max="25" width="9" customWidth="1"/>
  </cols>
  <sheetData>
    <row r="1" spans="1:25" s="325" customFormat="1" ht="3" customHeight="1">
      <c r="P1" s="352"/>
    </row>
    <row r="2" spans="1:25" ht="23.25">
      <c r="A2" s="7"/>
      <c r="B2" s="426" t="s">
        <v>222</v>
      </c>
      <c r="C2" s="426"/>
      <c r="D2" s="426"/>
      <c r="E2" s="426"/>
      <c r="F2" s="426"/>
      <c r="G2" s="426"/>
      <c r="H2" s="426"/>
      <c r="I2" s="426"/>
      <c r="J2" s="426"/>
      <c r="K2" s="426"/>
      <c r="L2" s="426"/>
      <c r="M2" s="426"/>
      <c r="N2" s="426"/>
      <c r="O2" s="426"/>
      <c r="P2" s="353"/>
      <c r="Q2" s="7"/>
      <c r="R2" s="7"/>
      <c r="S2" s="7"/>
      <c r="T2" s="7"/>
      <c r="U2" s="7"/>
      <c r="V2" s="7"/>
      <c r="W2" s="7"/>
      <c r="X2" s="7"/>
      <c r="Y2" s="7"/>
    </row>
    <row r="3" spans="1:25" ht="11.25" customHeight="1">
      <c r="A3" s="7"/>
      <c r="B3" s="123"/>
      <c r="C3" s="123"/>
      <c r="D3" s="7"/>
      <c r="E3" s="7"/>
      <c r="F3" s="7"/>
      <c r="G3" s="7"/>
      <c r="H3" s="7"/>
      <c r="I3" s="7"/>
      <c r="J3" s="7"/>
      <c r="K3" s="7"/>
      <c r="L3" s="7"/>
      <c r="M3" s="7"/>
      <c r="N3" s="7"/>
      <c r="O3" s="7"/>
      <c r="P3" s="353"/>
      <c r="Q3" s="7"/>
      <c r="R3" s="7"/>
      <c r="S3" s="7"/>
      <c r="T3" s="7"/>
      <c r="U3" s="7"/>
      <c r="V3" s="7"/>
      <c r="W3" s="7"/>
      <c r="X3" s="7"/>
      <c r="Y3" s="7"/>
    </row>
    <row r="4" spans="1:25" ht="11.25" customHeight="1">
      <c r="A4" s="7"/>
      <c r="B4" s="123"/>
      <c r="C4" s="123"/>
      <c r="D4" s="7"/>
      <c r="E4" s="7"/>
      <c r="F4" s="7"/>
      <c r="G4" s="7"/>
      <c r="H4" s="7"/>
      <c r="I4" s="7"/>
      <c r="J4" s="7"/>
      <c r="K4" s="7"/>
      <c r="L4" s="7"/>
      <c r="M4" s="7"/>
      <c r="N4" s="7"/>
      <c r="O4" s="7"/>
      <c r="P4" s="353"/>
      <c r="Q4" s="7"/>
      <c r="R4" s="7"/>
      <c r="S4" s="7"/>
      <c r="T4" s="7"/>
      <c r="U4" s="7"/>
      <c r="V4" s="7"/>
      <c r="W4" s="7"/>
      <c r="X4" s="7"/>
      <c r="Y4" s="7"/>
    </row>
    <row r="5" spans="1:25" ht="11.25" customHeight="1">
      <c r="A5" s="7"/>
      <c r="B5" s="123"/>
      <c r="C5" s="123"/>
      <c r="D5" s="7"/>
      <c r="E5" s="7"/>
      <c r="F5" s="7"/>
      <c r="G5" s="7"/>
      <c r="H5" s="7"/>
      <c r="I5" s="7"/>
      <c r="J5" s="7"/>
      <c r="K5" s="7"/>
      <c r="L5" s="7"/>
      <c r="M5" s="7"/>
      <c r="N5" s="7"/>
      <c r="O5" s="7"/>
      <c r="P5" s="353"/>
      <c r="Q5" s="7"/>
      <c r="R5" s="7"/>
      <c r="S5" s="7"/>
      <c r="T5" s="7"/>
      <c r="U5" s="7"/>
      <c r="V5" s="7"/>
      <c r="W5" s="7"/>
      <c r="X5" s="7"/>
      <c r="Y5" s="7"/>
    </row>
    <row r="6" spans="1:25" ht="11.25" customHeight="1">
      <c r="A6" s="7"/>
      <c r="B6" s="123"/>
      <c r="C6" s="123"/>
      <c r="D6" s="7"/>
      <c r="E6" s="7"/>
      <c r="F6" s="7"/>
      <c r="G6" s="7"/>
      <c r="H6" s="7"/>
      <c r="I6" s="7"/>
      <c r="J6" s="7"/>
      <c r="K6" s="7"/>
      <c r="L6" s="7"/>
      <c r="M6" s="7"/>
      <c r="N6" s="7"/>
      <c r="O6" s="7"/>
      <c r="P6" s="353"/>
      <c r="Q6" s="7"/>
      <c r="R6" s="7"/>
      <c r="S6" s="7"/>
      <c r="T6" s="7"/>
      <c r="U6" s="7"/>
      <c r="V6" s="7"/>
      <c r="W6" s="7"/>
      <c r="X6" s="7"/>
      <c r="Y6" s="7"/>
    </row>
    <row r="7" spans="1:25" ht="11.25" customHeight="1">
      <c r="A7" s="7"/>
      <c r="B7" s="123"/>
      <c r="C7" s="123"/>
      <c r="D7" s="7"/>
      <c r="E7" s="7"/>
      <c r="F7" s="7"/>
      <c r="G7" s="7"/>
      <c r="H7" s="7"/>
      <c r="I7" s="7"/>
      <c r="J7" s="7"/>
      <c r="K7" s="7"/>
      <c r="L7" s="7"/>
      <c r="M7" s="7"/>
      <c r="N7" s="7"/>
      <c r="O7" s="7"/>
      <c r="P7" s="353"/>
      <c r="Q7" s="7"/>
      <c r="R7" s="7"/>
      <c r="S7" s="7"/>
      <c r="T7" s="7"/>
      <c r="U7" s="7"/>
      <c r="V7" s="7"/>
      <c r="W7" s="7"/>
      <c r="X7" s="7"/>
      <c r="Y7" s="7"/>
    </row>
    <row r="8" spans="1:25" ht="11.25" customHeight="1">
      <c r="A8" s="7"/>
      <c r="B8" s="123"/>
      <c r="C8" s="123"/>
      <c r="D8" s="7"/>
      <c r="E8" s="7"/>
      <c r="F8" s="7"/>
      <c r="G8" s="7"/>
      <c r="H8" s="7"/>
      <c r="I8" s="7"/>
      <c r="J8" s="7"/>
      <c r="K8" s="7"/>
      <c r="L8" s="7"/>
      <c r="M8" s="7"/>
      <c r="N8" s="7"/>
      <c r="O8" s="7"/>
      <c r="P8" s="353"/>
      <c r="Q8" s="7"/>
      <c r="R8" s="7"/>
      <c r="S8" s="7"/>
      <c r="T8" s="7"/>
      <c r="U8" s="7"/>
      <c r="V8" s="7"/>
      <c r="W8" s="7"/>
      <c r="X8" s="7"/>
      <c r="Y8" s="7"/>
    </row>
    <row r="9" spans="1:25" ht="11.25" customHeight="1">
      <c r="A9" s="7"/>
      <c r="B9" s="123"/>
      <c r="C9" s="123"/>
      <c r="D9" s="7"/>
      <c r="E9" s="7"/>
      <c r="F9" s="7"/>
      <c r="G9" s="7"/>
      <c r="H9" s="7"/>
      <c r="I9" s="7"/>
      <c r="J9" s="7"/>
      <c r="K9" s="7"/>
      <c r="L9" s="7"/>
      <c r="M9" s="7"/>
      <c r="N9" s="7"/>
      <c r="O9" s="7"/>
      <c r="P9" s="353"/>
      <c r="Q9" s="7"/>
      <c r="R9" s="7"/>
      <c r="S9" s="7"/>
      <c r="T9" s="7"/>
      <c r="U9" s="7"/>
      <c r="V9" s="7"/>
      <c r="W9" s="7"/>
      <c r="X9" s="7"/>
      <c r="Y9" s="7"/>
    </row>
    <row r="10" spans="1:25" ht="11.25" customHeight="1">
      <c r="A10" s="7"/>
      <c r="B10" s="123"/>
      <c r="C10" s="123"/>
      <c r="D10" s="7"/>
      <c r="E10" s="7"/>
      <c r="F10" s="7"/>
      <c r="G10" s="7"/>
      <c r="H10" s="7"/>
      <c r="I10" s="7"/>
      <c r="J10" s="7"/>
      <c r="K10" s="7"/>
      <c r="L10" s="7"/>
      <c r="M10" s="7"/>
      <c r="N10" s="7"/>
      <c r="O10" s="7"/>
      <c r="P10" s="353"/>
      <c r="Q10" s="7"/>
      <c r="R10" s="7"/>
      <c r="S10" s="7"/>
      <c r="T10" s="7"/>
      <c r="U10" s="7"/>
      <c r="V10" s="7"/>
      <c r="W10" s="7"/>
      <c r="X10" s="7"/>
      <c r="Y10" s="7"/>
    </row>
    <row r="11" spans="1:25" ht="11.25" customHeight="1">
      <c r="A11" s="7"/>
      <c r="B11" s="123"/>
      <c r="C11" s="123"/>
      <c r="D11" s="7"/>
      <c r="E11" s="7"/>
      <c r="F11" s="7"/>
      <c r="G11" s="7"/>
      <c r="H11" s="7"/>
      <c r="I11" s="7"/>
      <c r="J11" s="7"/>
      <c r="K11" s="7"/>
      <c r="L11" s="7"/>
      <c r="M11" s="7"/>
      <c r="N11" s="7"/>
      <c r="O11" s="7"/>
      <c r="P11" s="353"/>
      <c r="Q11" s="7"/>
      <c r="R11" s="7"/>
      <c r="S11" s="7"/>
      <c r="T11" s="7"/>
      <c r="U11" s="7"/>
      <c r="V11" s="7"/>
      <c r="W11" s="7"/>
      <c r="X11" s="7"/>
      <c r="Y11" s="7"/>
    </row>
    <row r="12" spans="1:25" ht="11.25" customHeight="1">
      <c r="A12" s="7"/>
      <c r="B12" s="123"/>
      <c r="C12" s="123"/>
      <c r="D12" s="7"/>
      <c r="E12" s="7"/>
      <c r="F12" s="7"/>
      <c r="G12" s="7"/>
      <c r="H12" s="7"/>
      <c r="I12" s="7"/>
      <c r="J12" s="7"/>
      <c r="K12" s="7"/>
      <c r="L12" s="7"/>
      <c r="M12" s="7"/>
      <c r="N12" s="7"/>
      <c r="O12" s="7"/>
      <c r="P12" s="353"/>
      <c r="Q12" s="7"/>
      <c r="R12" s="7"/>
      <c r="S12" s="7"/>
      <c r="T12" s="7"/>
      <c r="U12" s="7"/>
      <c r="V12" s="7"/>
      <c r="W12" s="7"/>
      <c r="X12" s="7"/>
      <c r="Y12" s="7"/>
    </row>
    <row r="13" spans="1:25" ht="11.25" customHeight="1">
      <c r="A13" s="7"/>
      <c r="B13" s="123"/>
      <c r="C13" s="123"/>
      <c r="D13" s="7"/>
      <c r="E13" s="7"/>
      <c r="F13" s="7"/>
      <c r="G13" s="7"/>
      <c r="H13" s="7"/>
      <c r="I13" s="7"/>
      <c r="J13" s="7"/>
      <c r="K13" s="7"/>
      <c r="L13" s="7"/>
      <c r="M13" s="7"/>
      <c r="N13" s="7"/>
      <c r="O13" s="7"/>
      <c r="P13" s="353"/>
      <c r="Q13" s="7"/>
      <c r="R13" s="7"/>
      <c r="S13" s="7"/>
      <c r="T13" s="7"/>
      <c r="U13" s="7"/>
      <c r="V13" s="7"/>
      <c r="W13" s="7"/>
      <c r="X13" s="7"/>
      <c r="Y13" s="7"/>
    </row>
    <row r="14" spans="1:25" ht="11.25" customHeight="1">
      <c r="A14" s="7"/>
      <c r="B14" s="123"/>
      <c r="C14" s="123"/>
      <c r="D14" s="7"/>
      <c r="E14" s="7"/>
      <c r="F14" s="7"/>
      <c r="G14" s="7"/>
      <c r="H14" s="7"/>
      <c r="I14" s="7"/>
      <c r="J14" s="7"/>
      <c r="K14" s="7"/>
      <c r="L14" s="7"/>
      <c r="M14" s="7"/>
      <c r="N14" s="7"/>
      <c r="O14" s="7"/>
      <c r="P14" s="353"/>
      <c r="Q14" s="7"/>
      <c r="R14" s="7"/>
      <c r="S14" s="7"/>
      <c r="T14" s="7"/>
      <c r="U14" s="7"/>
      <c r="V14" s="7"/>
      <c r="W14" s="7"/>
      <c r="X14" s="7"/>
      <c r="Y14" s="7"/>
    </row>
    <row r="15" spans="1:25" ht="11.25" customHeight="1">
      <c r="A15" s="7"/>
      <c r="B15" s="123"/>
      <c r="C15" s="123"/>
      <c r="D15" s="7"/>
      <c r="E15" s="7"/>
      <c r="F15" s="7"/>
      <c r="G15" s="7"/>
      <c r="H15" s="7"/>
      <c r="I15" s="7"/>
      <c r="J15" s="7"/>
      <c r="K15" s="7"/>
      <c r="L15" s="7"/>
      <c r="M15" s="7"/>
      <c r="N15" s="7"/>
      <c r="O15" s="7"/>
      <c r="P15" s="353"/>
      <c r="Q15" s="7"/>
      <c r="R15" s="7"/>
      <c r="S15" s="7"/>
      <c r="T15" s="7"/>
      <c r="U15" s="7"/>
      <c r="V15" s="7"/>
      <c r="W15" s="7"/>
      <c r="X15" s="7"/>
      <c r="Y15" s="7"/>
    </row>
    <row r="16" spans="1:25" ht="11.25" customHeight="1">
      <c r="A16" s="7"/>
      <c r="B16" s="123"/>
      <c r="C16" s="123"/>
      <c r="D16" s="7"/>
      <c r="E16" s="7"/>
      <c r="F16" s="7"/>
      <c r="G16" s="7"/>
      <c r="H16" s="7"/>
      <c r="I16" s="7"/>
      <c r="J16" s="7"/>
      <c r="K16" s="7"/>
      <c r="L16" s="7"/>
      <c r="M16" s="7"/>
      <c r="N16" s="7"/>
      <c r="O16" s="7"/>
      <c r="P16" s="353"/>
      <c r="Q16" s="7"/>
      <c r="R16" s="7"/>
      <c r="S16" s="7"/>
      <c r="T16" s="7"/>
      <c r="U16" s="7"/>
      <c r="V16" s="7"/>
      <c r="W16" s="7"/>
      <c r="X16" s="7"/>
      <c r="Y16" s="7"/>
    </row>
    <row r="17" spans="1:25" ht="11.25" customHeight="1">
      <c r="A17" s="7"/>
      <c r="B17" s="123"/>
      <c r="C17" s="123"/>
      <c r="D17" s="7"/>
      <c r="E17" s="7"/>
      <c r="F17" s="7"/>
      <c r="G17" s="7"/>
      <c r="H17" s="7"/>
      <c r="I17" s="7"/>
      <c r="J17" s="7"/>
      <c r="K17" s="7"/>
      <c r="L17" s="7"/>
      <c r="M17" s="7"/>
      <c r="N17" s="7"/>
      <c r="O17" s="7"/>
      <c r="P17" s="353"/>
      <c r="Q17" s="7"/>
      <c r="R17" s="7"/>
      <c r="S17" s="7"/>
      <c r="T17" s="7"/>
      <c r="U17" s="7"/>
      <c r="V17" s="7"/>
      <c r="W17" s="7"/>
      <c r="X17" s="7"/>
      <c r="Y17" s="7"/>
    </row>
    <row r="18" spans="1:25" ht="11.25" customHeight="1">
      <c r="A18" s="7"/>
      <c r="B18" s="123"/>
      <c r="C18" s="123"/>
      <c r="D18" s="7"/>
      <c r="E18" s="7"/>
      <c r="F18" s="7"/>
      <c r="G18" s="7"/>
      <c r="H18" s="7"/>
      <c r="I18" s="7"/>
      <c r="J18" s="7"/>
      <c r="K18" s="7"/>
      <c r="L18" s="7"/>
      <c r="M18" s="7"/>
      <c r="N18" s="7"/>
      <c r="O18" s="7"/>
      <c r="P18" s="353"/>
      <c r="Q18" s="7"/>
      <c r="R18" s="7"/>
      <c r="S18" s="7"/>
      <c r="T18" s="7"/>
      <c r="U18" s="7"/>
      <c r="V18" s="7"/>
      <c r="W18" s="7"/>
      <c r="X18" s="7"/>
      <c r="Y18" s="7"/>
    </row>
    <row r="19" spans="1:25" ht="11.25" customHeight="1">
      <c r="A19" s="7"/>
      <c r="B19" s="123"/>
      <c r="C19" s="123"/>
      <c r="D19" s="7"/>
      <c r="E19" s="7"/>
      <c r="F19" s="7"/>
      <c r="G19" s="7"/>
      <c r="H19" s="7"/>
      <c r="I19" s="7"/>
      <c r="J19" s="7"/>
      <c r="K19" s="7"/>
      <c r="L19" s="7"/>
      <c r="M19" s="7"/>
      <c r="N19" s="7"/>
      <c r="O19" s="7"/>
      <c r="P19" s="353"/>
      <c r="Q19" s="7"/>
      <c r="R19" s="7"/>
      <c r="S19" s="7"/>
      <c r="T19" s="7"/>
      <c r="U19" s="7"/>
      <c r="V19" s="7"/>
      <c r="W19" s="7"/>
      <c r="X19" s="7"/>
      <c r="Y19" s="7"/>
    </row>
    <row r="20" spans="1:25" ht="11.25" customHeight="1">
      <c r="A20" s="7"/>
      <c r="B20" s="123"/>
      <c r="C20" s="123"/>
      <c r="D20" s="7"/>
      <c r="E20" s="7"/>
      <c r="F20" s="7"/>
      <c r="G20" s="7"/>
      <c r="H20" s="7"/>
      <c r="I20" s="7"/>
      <c r="J20" s="7"/>
      <c r="K20" s="7"/>
      <c r="L20" s="7"/>
      <c r="M20" s="7"/>
      <c r="N20" s="7"/>
      <c r="O20" s="7"/>
      <c r="P20" s="353"/>
      <c r="Q20" s="7"/>
      <c r="R20" s="7"/>
      <c r="S20" s="7"/>
      <c r="T20" s="7"/>
      <c r="U20" s="7"/>
      <c r="V20" s="7"/>
      <c r="W20" s="7"/>
      <c r="X20" s="7"/>
      <c r="Y20" s="7"/>
    </row>
    <row r="21" spans="1:25" ht="11.25" customHeight="1">
      <c r="A21" s="7"/>
      <c r="B21" s="123"/>
      <c r="C21" s="123"/>
      <c r="D21" s="7"/>
      <c r="E21" s="7"/>
      <c r="F21" s="7"/>
      <c r="G21" s="7"/>
      <c r="H21" s="7"/>
      <c r="I21" s="7"/>
      <c r="J21" s="7"/>
      <c r="K21" s="7"/>
      <c r="L21" s="7"/>
      <c r="M21" s="7"/>
      <c r="N21" s="7"/>
      <c r="O21" s="7"/>
      <c r="P21" s="353"/>
      <c r="Q21" s="7"/>
      <c r="R21" s="7"/>
      <c r="S21" s="7"/>
      <c r="T21" s="7"/>
      <c r="U21" s="7"/>
      <c r="V21" s="7"/>
      <c r="W21" s="7"/>
      <c r="X21" s="7"/>
      <c r="Y21" s="7"/>
    </row>
    <row r="22" spans="1:25" ht="11.25" customHeight="1">
      <c r="A22" s="7"/>
      <c r="B22" s="123"/>
      <c r="C22" s="123"/>
      <c r="D22" s="7"/>
      <c r="E22" s="7"/>
      <c r="F22" s="7"/>
      <c r="G22" s="7"/>
      <c r="H22" s="7"/>
      <c r="I22" s="7"/>
      <c r="J22" s="7"/>
      <c r="K22" s="7"/>
      <c r="L22" s="7"/>
      <c r="M22" s="7"/>
      <c r="N22" s="7"/>
      <c r="O22" s="7"/>
      <c r="P22" s="353"/>
      <c r="Q22" s="7"/>
      <c r="R22" s="7"/>
      <c r="S22" s="7"/>
      <c r="T22" s="7"/>
      <c r="U22" s="7"/>
      <c r="V22" s="7"/>
      <c r="W22" s="7"/>
      <c r="X22" s="7"/>
      <c r="Y22" s="7"/>
    </row>
    <row r="23" spans="1:25" ht="11.25" customHeight="1">
      <c r="A23" s="7"/>
      <c r="B23" s="123"/>
      <c r="C23" s="123"/>
      <c r="D23" s="7"/>
      <c r="E23" s="7"/>
      <c r="F23" s="7"/>
      <c r="G23" s="7"/>
      <c r="H23" s="7"/>
      <c r="I23" s="7"/>
      <c r="J23" s="7"/>
      <c r="K23" s="7"/>
      <c r="L23" s="7"/>
      <c r="M23" s="7"/>
      <c r="N23" s="7"/>
      <c r="O23" s="7"/>
      <c r="P23" s="353"/>
      <c r="Q23" s="7"/>
      <c r="R23" s="7"/>
      <c r="S23" s="7"/>
      <c r="T23" s="7"/>
      <c r="U23" s="7"/>
      <c r="V23" s="7"/>
      <c r="W23" s="7"/>
      <c r="X23" s="7"/>
      <c r="Y23" s="7"/>
    </row>
    <row r="24" spans="1:25" ht="11.25" customHeight="1">
      <c r="A24" s="7"/>
      <c r="B24" s="123"/>
      <c r="C24" s="123"/>
      <c r="D24" s="7"/>
      <c r="E24" s="7"/>
      <c r="F24" s="7"/>
      <c r="G24" s="7"/>
      <c r="H24" s="7"/>
      <c r="I24" s="7"/>
      <c r="J24" s="7"/>
      <c r="K24" s="7"/>
      <c r="L24" s="7"/>
      <c r="M24" s="7"/>
      <c r="N24" s="7"/>
      <c r="O24" s="7"/>
      <c r="P24" s="353"/>
      <c r="Q24" s="7"/>
      <c r="R24" s="7"/>
      <c r="S24" s="7"/>
      <c r="T24" s="7"/>
      <c r="U24" s="7"/>
      <c r="V24" s="7"/>
      <c r="W24" s="7"/>
      <c r="X24" s="7"/>
      <c r="Y24" s="7"/>
    </row>
    <row r="25" spans="1:25" ht="11.25" customHeight="1">
      <c r="A25" s="7"/>
      <c r="B25" s="123"/>
      <c r="C25" s="123"/>
      <c r="D25" s="7"/>
      <c r="E25" s="7"/>
      <c r="F25" s="7"/>
      <c r="G25" s="7"/>
      <c r="H25" s="7"/>
      <c r="I25" s="7"/>
      <c r="J25" s="7"/>
      <c r="K25" s="7"/>
      <c r="L25" s="7"/>
      <c r="M25" s="7"/>
      <c r="N25" s="7"/>
      <c r="O25" s="7"/>
      <c r="P25" s="353"/>
      <c r="Q25" s="7"/>
      <c r="R25" s="7"/>
      <c r="S25" s="7"/>
      <c r="T25" s="7"/>
      <c r="U25" s="7"/>
      <c r="V25" s="7"/>
      <c r="W25" s="7"/>
      <c r="X25" s="7"/>
      <c r="Y25" s="7"/>
    </row>
    <row r="26" spans="1:25" ht="11.25" customHeight="1">
      <c r="A26" s="7"/>
      <c r="B26" s="7"/>
      <c r="C26" s="7"/>
      <c r="D26" s="7"/>
      <c r="E26" s="7"/>
      <c r="F26" s="7"/>
      <c r="G26" s="7"/>
      <c r="H26" s="7"/>
      <c r="I26" s="7"/>
      <c r="J26" s="7"/>
      <c r="K26" s="7"/>
      <c r="L26" s="7"/>
      <c r="M26" s="7"/>
      <c r="N26" s="7"/>
      <c r="O26" s="7"/>
      <c r="P26" s="353"/>
      <c r="Q26" s="7"/>
      <c r="R26" s="7"/>
      <c r="S26" s="7"/>
      <c r="T26" s="7"/>
      <c r="U26" s="7"/>
      <c r="V26" s="7"/>
      <c r="W26" s="7"/>
      <c r="X26" s="7"/>
      <c r="Y26" s="7"/>
    </row>
    <row r="27" spans="1:25" ht="11.25" customHeight="1">
      <c r="A27" s="7"/>
      <c r="H27" s="7"/>
      <c r="I27" s="7"/>
      <c r="J27" s="7"/>
      <c r="K27" s="7"/>
      <c r="L27" s="7"/>
      <c r="M27" s="7"/>
      <c r="N27" s="7"/>
      <c r="O27" s="7"/>
      <c r="P27" s="353"/>
      <c r="Q27" s="7"/>
      <c r="R27" s="7"/>
      <c r="S27" s="7"/>
      <c r="T27" s="7"/>
      <c r="U27" s="7"/>
      <c r="V27" s="7"/>
      <c r="W27" s="7"/>
      <c r="X27" s="7"/>
      <c r="Y27" s="7"/>
    </row>
    <row r="28" spans="1:25" ht="11.25" customHeight="1">
      <c r="A28" s="7"/>
      <c r="H28" s="7"/>
      <c r="I28" s="7"/>
      <c r="J28" s="7"/>
      <c r="K28" s="7"/>
      <c r="L28" s="7"/>
      <c r="M28" s="7"/>
      <c r="N28" s="7"/>
      <c r="O28" s="7"/>
      <c r="P28" s="353"/>
      <c r="Q28" s="7"/>
      <c r="R28" s="7"/>
      <c r="S28" s="7"/>
      <c r="T28" s="7"/>
      <c r="U28" s="7"/>
      <c r="V28" s="7"/>
      <c r="W28" s="7"/>
      <c r="X28" s="7"/>
      <c r="Y28" s="7"/>
    </row>
    <row r="29" spans="1:25" s="325" customFormat="1" ht="11.25" customHeight="1">
      <c r="A29" s="7"/>
      <c r="H29" s="7"/>
      <c r="I29" s="7"/>
      <c r="J29" s="7"/>
      <c r="K29" s="7"/>
      <c r="L29" s="7"/>
      <c r="M29" s="7"/>
      <c r="N29" s="7"/>
      <c r="O29" s="7"/>
      <c r="P29" s="353"/>
      <c r="Q29" s="7"/>
      <c r="R29" s="7"/>
      <c r="S29" s="7"/>
      <c r="T29" s="7"/>
      <c r="U29" s="7"/>
      <c r="V29" s="7"/>
      <c r="W29" s="7"/>
      <c r="X29" s="7"/>
      <c r="Y29" s="7"/>
    </row>
    <row r="30" spans="1:25" s="325" customFormat="1" ht="11.25" customHeight="1">
      <c r="A30" s="7"/>
      <c r="H30" s="7"/>
      <c r="I30" s="7"/>
      <c r="J30" s="7"/>
      <c r="K30" s="7"/>
      <c r="L30" s="7"/>
      <c r="M30" s="7"/>
      <c r="N30" s="7"/>
      <c r="O30" s="7"/>
      <c r="P30" s="353"/>
      <c r="Q30" s="7"/>
      <c r="R30" s="7"/>
      <c r="S30" s="7"/>
      <c r="T30" s="7"/>
      <c r="U30" s="7"/>
      <c r="V30" s="7"/>
      <c r="W30" s="7"/>
      <c r="X30" s="7"/>
      <c r="Y30" s="7"/>
    </row>
    <row r="31" spans="1:25" s="325" customFormat="1" ht="11.25" customHeight="1">
      <c r="A31" s="7"/>
      <c r="H31" s="7"/>
      <c r="I31" s="7"/>
      <c r="J31" s="7"/>
      <c r="K31" s="7"/>
      <c r="L31" s="7"/>
      <c r="M31" s="7"/>
      <c r="N31" s="7"/>
      <c r="O31" s="7"/>
      <c r="P31" s="353"/>
      <c r="Q31" s="7"/>
      <c r="R31" s="7"/>
      <c r="S31" s="7"/>
      <c r="T31" s="7"/>
      <c r="U31" s="7"/>
      <c r="V31" s="7"/>
      <c r="W31" s="7"/>
      <c r="X31" s="7"/>
      <c r="Y31" s="7"/>
    </row>
    <row r="32" spans="1:25" s="421" customFormat="1" ht="11.25" customHeight="1">
      <c r="A32" s="7"/>
      <c r="H32" s="7"/>
      <c r="I32" s="7"/>
      <c r="J32" s="7"/>
      <c r="K32" s="7"/>
      <c r="L32" s="7"/>
      <c r="M32" s="7"/>
      <c r="N32" s="7"/>
      <c r="O32" s="7"/>
      <c r="P32" s="353"/>
      <c r="Q32" s="7"/>
      <c r="R32" s="7"/>
      <c r="S32" s="7"/>
      <c r="T32" s="7"/>
      <c r="U32" s="7"/>
      <c r="V32" s="7"/>
      <c r="W32" s="7"/>
      <c r="X32" s="7"/>
      <c r="Y32" s="7"/>
    </row>
    <row r="33" spans="1:25" s="421" customFormat="1" ht="11.25" customHeight="1">
      <c r="A33" s="7"/>
      <c r="H33" s="7"/>
      <c r="I33" s="7"/>
      <c r="J33" s="7"/>
      <c r="K33" s="7"/>
      <c r="L33" s="7"/>
      <c r="M33" s="7"/>
      <c r="N33" s="7"/>
      <c r="O33" s="7"/>
      <c r="P33" s="353"/>
      <c r="Q33" s="7"/>
      <c r="R33" s="7"/>
      <c r="S33" s="7"/>
      <c r="T33" s="7"/>
      <c r="U33" s="7"/>
      <c r="V33" s="7"/>
      <c r="W33" s="7"/>
      <c r="X33" s="7"/>
      <c r="Y33" s="7"/>
    </row>
    <row r="34" spans="1:25" ht="11.25" customHeight="1">
      <c r="A34" s="7"/>
      <c r="H34" s="7"/>
      <c r="I34" s="7"/>
      <c r="J34" s="7"/>
      <c r="K34" s="7"/>
      <c r="L34" s="7"/>
      <c r="M34" s="7"/>
      <c r="N34" s="7"/>
      <c r="O34" s="7"/>
      <c r="P34" s="353"/>
      <c r="Q34" s="7"/>
      <c r="R34" s="7"/>
      <c r="S34" s="7"/>
      <c r="T34" s="7"/>
      <c r="U34" s="7"/>
      <c r="V34" s="7"/>
      <c r="W34" s="7"/>
      <c r="X34" s="7"/>
      <c r="Y34" s="7"/>
    </row>
    <row r="35" spans="1:25" ht="11.25" customHeight="1">
      <c r="A35" s="7"/>
      <c r="H35" s="7"/>
      <c r="I35" s="7"/>
      <c r="J35" s="7"/>
      <c r="K35" s="7"/>
      <c r="L35" s="7"/>
      <c r="M35" s="7"/>
      <c r="N35" s="7"/>
      <c r="O35" s="7"/>
      <c r="P35" s="353"/>
      <c r="Q35" s="7"/>
      <c r="R35" s="7"/>
      <c r="S35" s="7"/>
      <c r="T35" s="7"/>
      <c r="U35" s="7"/>
      <c r="V35" s="7"/>
      <c r="W35" s="7"/>
      <c r="X35" s="7"/>
      <c r="Y35" s="7"/>
    </row>
    <row r="36" spans="1:25" ht="11.25" customHeight="1">
      <c r="A36" s="7"/>
      <c r="H36" s="7"/>
      <c r="I36" s="7"/>
      <c r="J36" s="7"/>
      <c r="K36" s="7"/>
      <c r="L36" s="7"/>
      <c r="M36" s="7"/>
      <c r="N36" s="7"/>
      <c r="O36" s="7"/>
      <c r="P36" s="353"/>
      <c r="Q36" s="7"/>
      <c r="R36" s="7"/>
      <c r="S36" s="7"/>
      <c r="T36" s="7"/>
      <c r="U36" s="7"/>
      <c r="V36" s="7"/>
      <c r="W36" s="7"/>
      <c r="X36" s="7"/>
      <c r="Y36" s="7"/>
    </row>
    <row r="37" spans="1:25" s="295" customFormat="1" ht="11.25" customHeight="1" thickBot="1">
      <c r="A37" s="7"/>
      <c r="H37" s="7"/>
      <c r="I37" s="7"/>
      <c r="J37" s="7"/>
      <c r="K37" s="7"/>
      <c r="L37" s="7"/>
      <c r="M37" s="7"/>
      <c r="N37" s="7"/>
      <c r="O37" s="7"/>
      <c r="P37" s="353"/>
      <c r="Q37" s="7"/>
      <c r="R37" s="7"/>
      <c r="S37" s="7"/>
      <c r="T37" s="7"/>
      <c r="U37" s="7"/>
      <c r="V37" s="7"/>
      <c r="W37" s="7"/>
      <c r="X37" s="7"/>
      <c r="Y37" s="7"/>
    </row>
    <row r="38" spans="1:25" s="295" customFormat="1" ht="13.5" thickBot="1">
      <c r="A38" s="7"/>
      <c r="B38" s="32" t="s">
        <v>332</v>
      </c>
      <c r="C38" s="32"/>
      <c r="H38" s="7"/>
      <c r="I38" s="7"/>
      <c r="J38" s="7"/>
      <c r="K38" s="7"/>
      <c r="L38" s="7"/>
      <c r="M38" s="7"/>
      <c r="N38" s="7"/>
      <c r="O38" s="7"/>
      <c r="P38" s="353"/>
      <c r="Q38" s="7"/>
      <c r="R38" s="7"/>
      <c r="S38" s="7"/>
      <c r="T38" s="7"/>
      <c r="U38" s="7"/>
      <c r="V38" s="7"/>
      <c r="W38" s="7"/>
      <c r="X38" s="7"/>
      <c r="Y38" s="7"/>
    </row>
    <row r="39" spans="1:25" s="295" customFormat="1" ht="11.25" customHeight="1">
      <c r="A39" s="7"/>
      <c r="H39" s="7"/>
      <c r="I39" s="7"/>
      <c r="J39" s="7"/>
      <c r="K39" s="7"/>
      <c r="L39" s="7"/>
      <c r="M39" s="7"/>
      <c r="N39" s="7"/>
      <c r="O39" s="7"/>
      <c r="P39" s="353"/>
      <c r="Q39" s="7"/>
      <c r="R39" s="7"/>
      <c r="S39" s="7"/>
      <c r="T39" s="7"/>
      <c r="U39" s="7"/>
      <c r="V39" s="7"/>
      <c r="W39" s="7"/>
      <c r="X39" s="7"/>
      <c r="Y39" s="7"/>
    </row>
    <row r="40" spans="1:25" ht="13.15" customHeight="1" thickBot="1">
      <c r="A40" s="7"/>
      <c r="B40" s="12" t="s">
        <v>206</v>
      </c>
      <c r="C40" s="7"/>
      <c r="D40" s="7"/>
      <c r="E40" s="7"/>
      <c r="F40" s="12" t="s">
        <v>207</v>
      </c>
      <c r="G40" s="7"/>
      <c r="H40" s="7"/>
      <c r="I40" s="7"/>
      <c r="J40" s="7"/>
      <c r="K40" s="7"/>
      <c r="L40" s="7"/>
      <c r="M40" s="7"/>
      <c r="N40" s="7"/>
      <c r="O40" s="7"/>
      <c r="P40" s="353"/>
      <c r="Q40" s="7"/>
      <c r="R40" s="7"/>
      <c r="S40" s="7"/>
      <c r="T40" s="7"/>
      <c r="U40" s="7"/>
      <c r="V40" s="7"/>
      <c r="W40" s="7"/>
      <c r="X40" s="7"/>
      <c r="Y40" s="7"/>
    </row>
    <row r="41" spans="1:25" ht="12">
      <c r="A41" s="7"/>
      <c r="B41" s="144" t="s">
        <v>223</v>
      </c>
      <c r="C41" s="145"/>
      <c r="D41" s="146">
        <v>100000</v>
      </c>
      <c r="E41" s="7"/>
      <c r="F41" s="144" t="s">
        <v>209</v>
      </c>
      <c r="G41" s="147">
        <f>SUM(C49:C228)</f>
        <v>-133224.60232997907</v>
      </c>
      <c r="H41" s="7"/>
      <c r="I41" s="7"/>
      <c r="J41" s="7"/>
      <c r="K41" s="7"/>
      <c r="L41" s="7"/>
      <c r="M41" s="7"/>
      <c r="N41" s="7"/>
      <c r="O41" s="7"/>
      <c r="P41" s="353"/>
      <c r="Q41" s="7"/>
      <c r="R41" s="7"/>
      <c r="S41" s="7"/>
      <c r="T41" s="7"/>
      <c r="U41" s="7"/>
      <c r="V41" s="7"/>
      <c r="W41" s="7"/>
      <c r="X41" s="7"/>
      <c r="Y41" s="7"/>
    </row>
    <row r="42" spans="1:25" ht="12">
      <c r="A42" s="7"/>
      <c r="B42" s="148" t="s">
        <v>224</v>
      </c>
      <c r="C42" s="7"/>
      <c r="D42" s="160">
        <v>10</v>
      </c>
      <c r="E42" s="7"/>
      <c r="F42" s="148" t="s">
        <v>225</v>
      </c>
      <c r="G42" s="150">
        <f>SUM(D49:D228)</f>
        <v>-100000</v>
      </c>
      <c r="H42" s="7"/>
      <c r="I42" s="7"/>
      <c r="J42" s="7"/>
      <c r="K42" s="7"/>
      <c r="L42" s="7"/>
      <c r="M42" s="7"/>
      <c r="N42" s="7"/>
      <c r="O42" s="7"/>
      <c r="P42" s="353"/>
      <c r="Q42" s="7"/>
      <c r="R42" s="7"/>
      <c r="S42" s="7"/>
      <c r="T42" s="7"/>
      <c r="U42" s="7"/>
      <c r="V42" s="7"/>
      <c r="W42" s="7"/>
      <c r="X42" s="7"/>
      <c r="Y42" s="7"/>
    </row>
    <row r="43" spans="1:25" ht="12">
      <c r="A43" s="7"/>
      <c r="B43" s="148" t="s">
        <v>226</v>
      </c>
      <c r="C43" s="7"/>
      <c r="D43" s="161">
        <v>12</v>
      </c>
      <c r="E43" s="7"/>
      <c r="F43" s="148" t="s">
        <v>227</v>
      </c>
      <c r="G43" s="150">
        <f>SUM(E49:E228)</f>
        <v>-33224.602329979367</v>
      </c>
      <c r="H43" s="7"/>
      <c r="I43" s="7"/>
      <c r="J43" s="7"/>
      <c r="K43" s="7"/>
      <c r="L43" s="7"/>
      <c r="M43" s="7"/>
      <c r="N43" s="7"/>
      <c r="O43" s="7"/>
      <c r="P43" s="353"/>
      <c r="Q43" s="7"/>
      <c r="R43" s="7"/>
      <c r="S43" s="7"/>
      <c r="T43" s="7"/>
      <c r="U43" s="7"/>
      <c r="V43" s="7"/>
      <c r="W43" s="7"/>
      <c r="X43" s="7"/>
      <c r="Y43" s="7"/>
    </row>
    <row r="44" spans="1:25" ht="12.75" thickBot="1">
      <c r="A44" s="7"/>
      <c r="B44" s="148" t="s">
        <v>210</v>
      </c>
      <c r="C44" s="7"/>
      <c r="D44" s="162">
        <v>0.06</v>
      </c>
      <c r="E44" s="7"/>
      <c r="F44" s="152" t="s">
        <v>215</v>
      </c>
      <c r="G44" s="155">
        <f>COUNTIF(C49:C228,"&lt;0")</f>
        <v>120</v>
      </c>
      <c r="H44" s="7"/>
      <c r="I44" s="7"/>
      <c r="J44" s="7"/>
      <c r="K44" s="7"/>
      <c r="L44" s="7"/>
      <c r="M44" s="7"/>
      <c r="N44" s="7"/>
      <c r="O44" s="7"/>
      <c r="P44" s="353"/>
      <c r="Q44" s="7"/>
      <c r="R44" s="7"/>
      <c r="S44" s="7"/>
      <c r="T44" s="7"/>
      <c r="U44" s="7"/>
      <c r="V44" s="7"/>
      <c r="W44" s="7"/>
      <c r="X44" s="7"/>
      <c r="Y44" s="7"/>
    </row>
    <row r="45" spans="1:25" ht="12.75" thickBot="1">
      <c r="A45" s="7"/>
      <c r="B45" s="152" t="s">
        <v>212</v>
      </c>
      <c r="C45" s="153"/>
      <c r="D45" s="163">
        <f>D44/12</f>
        <v>5.0000000000000001E-3</v>
      </c>
      <c r="E45" s="7"/>
      <c r="F45" s="7"/>
      <c r="G45" s="7"/>
      <c r="H45" s="7"/>
      <c r="I45" s="7"/>
      <c r="J45" s="7"/>
      <c r="K45" s="7"/>
      <c r="L45" s="7"/>
      <c r="M45" s="7"/>
      <c r="N45" s="7"/>
      <c r="O45" s="7"/>
      <c r="P45" s="353"/>
      <c r="Q45" s="7"/>
      <c r="R45" s="7"/>
      <c r="S45" s="7"/>
      <c r="T45" s="7"/>
      <c r="U45" s="7"/>
      <c r="V45" s="7"/>
      <c r="W45" s="7"/>
      <c r="X45" s="7"/>
      <c r="Y45" s="7"/>
    </row>
    <row r="46" spans="1:25" ht="11.25" customHeight="1">
      <c r="A46" s="7"/>
      <c r="B46" s="7"/>
      <c r="C46" s="7"/>
      <c r="D46" s="7"/>
      <c r="E46" s="7"/>
      <c r="F46" s="7"/>
      <c r="G46" s="7"/>
      <c r="H46" s="7"/>
      <c r="I46" s="7"/>
      <c r="J46" s="7"/>
      <c r="K46" s="7"/>
      <c r="L46" s="7"/>
      <c r="M46" s="7"/>
      <c r="N46" s="7"/>
      <c r="O46" s="7"/>
      <c r="P46" s="353"/>
      <c r="Q46" s="7"/>
      <c r="R46" s="7"/>
      <c r="S46" s="7"/>
      <c r="T46" s="7"/>
      <c r="U46" s="7"/>
      <c r="V46" s="7"/>
      <c r="W46" s="7"/>
      <c r="X46" s="7"/>
      <c r="Y46" s="7"/>
    </row>
    <row r="47" spans="1:25" ht="12.75" thickBot="1">
      <c r="A47" s="7"/>
      <c r="B47" s="45" t="s">
        <v>216</v>
      </c>
      <c r="C47" s="156" t="s">
        <v>228</v>
      </c>
      <c r="D47" s="156" t="s">
        <v>229</v>
      </c>
      <c r="E47" s="156" t="s">
        <v>211</v>
      </c>
      <c r="F47" s="157" t="s">
        <v>230</v>
      </c>
      <c r="G47" s="7"/>
      <c r="H47" s="7"/>
      <c r="I47" s="7"/>
      <c r="J47" s="7"/>
      <c r="K47" s="7"/>
      <c r="L47" s="7"/>
      <c r="M47" s="7"/>
      <c r="N47" s="7"/>
      <c r="O47" s="7"/>
      <c r="P47" s="353"/>
      <c r="Q47" s="7"/>
      <c r="R47" s="7"/>
      <c r="S47" s="7"/>
      <c r="T47" s="7"/>
      <c r="U47" s="7"/>
      <c r="V47" s="7"/>
      <c r="W47" s="7"/>
      <c r="X47" s="7"/>
      <c r="Y47" s="7"/>
    </row>
    <row r="48" spans="1:25" ht="11.25" customHeight="1">
      <c r="A48" s="7"/>
      <c r="B48" s="164"/>
      <c r="C48" s="165"/>
      <c r="D48" s="165"/>
      <c r="E48" s="165"/>
      <c r="F48" s="166">
        <f>$D$41</f>
        <v>100000</v>
      </c>
      <c r="G48" s="7"/>
      <c r="H48" s="7"/>
      <c r="I48" s="7"/>
      <c r="J48" s="7"/>
      <c r="K48" s="7"/>
      <c r="L48" s="7"/>
      <c r="M48" s="7"/>
      <c r="N48" s="7"/>
      <c r="O48" s="7"/>
      <c r="P48" s="353"/>
      <c r="Q48" s="7"/>
      <c r="R48" s="7"/>
      <c r="S48" s="7"/>
      <c r="T48" s="7"/>
      <c r="U48" s="7"/>
      <c r="V48" s="7"/>
      <c r="W48" s="7"/>
      <c r="X48" s="7"/>
      <c r="Y48" s="7"/>
    </row>
    <row r="49" spans="1:25" ht="11.25" customHeight="1">
      <c r="A49" s="7"/>
      <c r="B49" s="158">
        <v>1</v>
      </c>
      <c r="C49" s="40">
        <f t="shared" ref="C49:C80" si="0">IFERROR(IF(F48&gt;0.1,PMT($D$44/$D$43,$D$42*$D$43,$D$41),0),0)</f>
        <v>-1110.2050194164945</v>
      </c>
      <c r="D49" s="40">
        <f t="shared" ref="D49:D80" si="1">IF(F48&gt;0,PPMT($D$45,$B49,$D$42*$D$43,$D$41),0)</f>
        <v>-610.20501941649445</v>
      </c>
      <c r="E49" s="40">
        <f t="shared" ref="E49:E80" si="2">IF(F48&gt;0,IPMT($D$45,$B49,$D$42*$D$43,$D$41),0)</f>
        <v>-500</v>
      </c>
      <c r="F49" s="159">
        <f>$D$41+D49</f>
        <v>99389.794980583509</v>
      </c>
      <c r="G49" s="7"/>
      <c r="H49" s="7"/>
      <c r="I49" s="7"/>
      <c r="J49" s="7"/>
      <c r="K49" s="7"/>
      <c r="L49" s="7"/>
      <c r="M49" s="7"/>
      <c r="N49" s="7"/>
      <c r="O49" s="7"/>
      <c r="P49" s="353"/>
      <c r="Q49" s="7"/>
      <c r="R49" s="7"/>
      <c r="S49" s="7"/>
      <c r="T49" s="7"/>
      <c r="U49" s="7"/>
      <c r="V49" s="7"/>
      <c r="W49" s="7"/>
      <c r="X49" s="7"/>
      <c r="Y49" s="7"/>
    </row>
    <row r="50" spans="1:25" ht="11.25" customHeight="1">
      <c r="A50" s="7"/>
      <c r="B50" s="158">
        <v>2</v>
      </c>
      <c r="C50" s="40">
        <f t="shared" si="0"/>
        <v>-1110.2050194164945</v>
      </c>
      <c r="D50" s="40">
        <f t="shared" si="1"/>
        <v>-613.25604451357697</v>
      </c>
      <c r="E50" s="40">
        <f t="shared" si="2"/>
        <v>-496.94897490291766</v>
      </c>
      <c r="F50" s="159">
        <f t="shared" ref="F50:F228" si="3">F49+D50</f>
        <v>98776.538936069934</v>
      </c>
      <c r="G50" s="7"/>
      <c r="H50" s="7"/>
      <c r="I50" s="7"/>
      <c r="J50" s="7"/>
      <c r="K50" s="7"/>
      <c r="L50" s="7"/>
      <c r="M50" s="7"/>
      <c r="N50" s="7"/>
      <c r="O50" s="7"/>
      <c r="P50" s="353"/>
      <c r="Q50" s="7"/>
      <c r="R50" s="7"/>
      <c r="S50" s="7"/>
      <c r="T50" s="7"/>
      <c r="U50" s="7"/>
      <c r="V50" s="7"/>
      <c r="W50" s="7"/>
      <c r="X50" s="7"/>
      <c r="Y50" s="7"/>
    </row>
    <row r="51" spans="1:25" ht="11.25" customHeight="1">
      <c r="A51" s="7"/>
      <c r="B51" s="158">
        <f>MAX($B$44:B50)+1</f>
        <v>3</v>
      </c>
      <c r="C51" s="40">
        <f t="shared" si="0"/>
        <v>-1110.2050194164945</v>
      </c>
      <c r="D51" s="40">
        <f t="shared" si="1"/>
        <v>-616.32232473614488</v>
      </c>
      <c r="E51" s="40">
        <f t="shared" si="2"/>
        <v>-493.88269468034969</v>
      </c>
      <c r="F51" s="159">
        <f t="shared" si="3"/>
        <v>98160.216611333788</v>
      </c>
      <c r="G51" s="7"/>
      <c r="H51" s="7"/>
      <c r="I51" s="7"/>
      <c r="J51" s="7"/>
      <c r="K51" s="7"/>
      <c r="L51" s="7"/>
      <c r="M51" s="7"/>
      <c r="N51" s="7"/>
      <c r="O51" s="7"/>
      <c r="P51" s="353"/>
      <c r="Q51" s="7"/>
      <c r="R51" s="7"/>
      <c r="S51" s="7"/>
      <c r="T51" s="7"/>
      <c r="U51" s="7"/>
      <c r="V51" s="7"/>
      <c r="W51" s="7"/>
      <c r="X51" s="7"/>
      <c r="Y51" s="7"/>
    </row>
    <row r="52" spans="1:25" ht="11.25" customHeight="1">
      <c r="A52" s="7"/>
      <c r="B52" s="158">
        <f>MAX($B$44:B51)+1</f>
        <v>4</v>
      </c>
      <c r="C52" s="40">
        <f t="shared" si="0"/>
        <v>-1110.2050194164945</v>
      </c>
      <c r="D52" s="40">
        <f t="shared" si="1"/>
        <v>-619.40393635982559</v>
      </c>
      <c r="E52" s="40">
        <f t="shared" si="2"/>
        <v>-490.80108305666886</v>
      </c>
      <c r="F52" s="159">
        <f t="shared" si="3"/>
        <v>97540.81267497396</v>
      </c>
      <c r="G52" s="7"/>
      <c r="H52" s="7"/>
      <c r="I52" s="7"/>
      <c r="J52" s="7"/>
      <c r="K52" s="7"/>
      <c r="L52" s="7"/>
      <c r="M52" s="7"/>
      <c r="N52" s="7"/>
      <c r="O52" s="7"/>
      <c r="P52" s="353"/>
      <c r="Q52" s="7"/>
      <c r="R52" s="7"/>
      <c r="S52" s="7"/>
      <c r="T52" s="7"/>
      <c r="U52" s="7"/>
      <c r="V52" s="7"/>
      <c r="W52" s="7"/>
      <c r="X52" s="7"/>
      <c r="Y52" s="7"/>
    </row>
    <row r="53" spans="1:25" ht="11.25" customHeight="1">
      <c r="A53" s="7"/>
      <c r="B53" s="158">
        <f>MAX($B$44:B52)+1</f>
        <v>5</v>
      </c>
      <c r="C53" s="40">
        <f t="shared" si="0"/>
        <v>-1110.2050194164945</v>
      </c>
      <c r="D53" s="40">
        <f t="shared" si="1"/>
        <v>-622.5009560416247</v>
      </c>
      <c r="E53" s="40">
        <f t="shared" si="2"/>
        <v>-487.70406337486986</v>
      </c>
      <c r="F53" s="159">
        <f t="shared" si="3"/>
        <v>96918.311718932338</v>
      </c>
      <c r="G53" s="7"/>
      <c r="H53" s="7"/>
      <c r="I53" s="7"/>
      <c r="J53" s="7"/>
      <c r="K53" s="7"/>
      <c r="L53" s="7"/>
      <c r="M53" s="7"/>
      <c r="N53" s="7"/>
      <c r="O53" s="7"/>
      <c r="P53" s="353"/>
      <c r="Q53" s="7"/>
      <c r="R53" s="7"/>
      <c r="S53" s="7"/>
      <c r="T53" s="7"/>
      <c r="U53" s="7"/>
      <c r="V53" s="7"/>
      <c r="W53" s="7"/>
      <c r="X53" s="7"/>
      <c r="Y53" s="7"/>
    </row>
    <row r="54" spans="1:25" ht="11.25" customHeight="1">
      <c r="A54" s="7"/>
      <c r="B54" s="158">
        <f>MAX($B$44:B53)+1</f>
        <v>6</v>
      </c>
      <c r="C54" s="40">
        <f t="shared" si="0"/>
        <v>-1110.2050194164945</v>
      </c>
      <c r="D54" s="40">
        <f t="shared" si="1"/>
        <v>-625.61346082183286</v>
      </c>
      <c r="E54" s="40">
        <f t="shared" si="2"/>
        <v>-484.59155859466165</v>
      </c>
      <c r="F54" s="159">
        <f t="shared" si="3"/>
        <v>96292.698258110511</v>
      </c>
      <c r="G54" s="7"/>
      <c r="H54" s="7"/>
      <c r="I54" s="7"/>
      <c r="J54" s="7"/>
      <c r="K54" s="7"/>
      <c r="L54" s="7"/>
      <c r="M54" s="7"/>
      <c r="N54" s="7"/>
      <c r="O54" s="7"/>
      <c r="P54" s="353"/>
      <c r="Q54" s="7"/>
      <c r="R54" s="7"/>
      <c r="S54" s="7"/>
      <c r="T54" s="7"/>
      <c r="U54" s="7"/>
      <c r="V54" s="7"/>
      <c r="W54" s="7"/>
      <c r="X54" s="7"/>
      <c r="Y54" s="7"/>
    </row>
    <row r="55" spans="1:25" ht="11.25" customHeight="1">
      <c r="A55" s="7"/>
      <c r="B55" s="158">
        <f>MAX($B$44:B54)+1</f>
        <v>7</v>
      </c>
      <c r="C55" s="40">
        <f t="shared" si="0"/>
        <v>-1110.2050194164945</v>
      </c>
      <c r="D55" s="40">
        <f t="shared" si="1"/>
        <v>-628.74152812594195</v>
      </c>
      <c r="E55" s="40">
        <f t="shared" si="2"/>
        <v>-481.4634912905525</v>
      </c>
      <c r="F55" s="159">
        <f t="shared" si="3"/>
        <v>95663.956729984566</v>
      </c>
      <c r="G55" s="7"/>
      <c r="H55" s="7"/>
      <c r="I55" s="7"/>
      <c r="J55" s="7"/>
      <c r="K55" s="7"/>
      <c r="L55" s="7"/>
      <c r="M55" s="7"/>
      <c r="N55" s="7"/>
      <c r="O55" s="7"/>
      <c r="P55" s="353"/>
      <c r="Q55" s="7"/>
      <c r="R55" s="7"/>
      <c r="S55" s="7"/>
      <c r="T55" s="7"/>
      <c r="U55" s="7"/>
      <c r="V55" s="7"/>
      <c r="W55" s="7"/>
      <c r="X55" s="7"/>
      <c r="Y55" s="7"/>
    </row>
    <row r="56" spans="1:25" ht="11.25" customHeight="1">
      <c r="A56" s="7"/>
      <c r="B56" s="158">
        <f>MAX($B$44:B55)+1</f>
        <v>8</v>
      </c>
      <c r="C56" s="40">
        <f t="shared" si="0"/>
        <v>-1110.2050194164945</v>
      </c>
      <c r="D56" s="40">
        <f t="shared" si="1"/>
        <v>-631.88523576657178</v>
      </c>
      <c r="E56" s="40">
        <f t="shared" si="2"/>
        <v>-478.31978364992278</v>
      </c>
      <c r="F56" s="159">
        <f t="shared" si="3"/>
        <v>95032.071494217991</v>
      </c>
      <c r="G56" s="7"/>
      <c r="H56" s="7"/>
      <c r="I56" s="7"/>
      <c r="J56" s="7"/>
      <c r="K56" s="7"/>
      <c r="L56" s="7"/>
      <c r="M56" s="7"/>
      <c r="N56" s="7"/>
      <c r="O56" s="7"/>
      <c r="P56" s="353"/>
      <c r="Q56" s="7"/>
      <c r="R56" s="7"/>
      <c r="S56" s="7"/>
      <c r="T56" s="7"/>
      <c r="U56" s="7"/>
      <c r="V56" s="7"/>
      <c r="W56" s="7"/>
      <c r="X56" s="7"/>
      <c r="Y56" s="7"/>
    </row>
    <row r="57" spans="1:25" ht="11.25" customHeight="1">
      <c r="A57" s="7"/>
      <c r="B57" s="158">
        <f>MAX($B$44:B56)+1</f>
        <v>9</v>
      </c>
      <c r="C57" s="40">
        <f t="shared" si="0"/>
        <v>-1110.2050194164945</v>
      </c>
      <c r="D57" s="40">
        <f t="shared" si="1"/>
        <v>-635.04466194540464</v>
      </c>
      <c r="E57" s="40">
        <f t="shared" si="2"/>
        <v>-475.16035747108987</v>
      </c>
      <c r="F57" s="159">
        <f t="shared" si="3"/>
        <v>94397.02683227259</v>
      </c>
      <c r="G57" s="7"/>
      <c r="H57" s="7"/>
      <c r="I57" s="7"/>
      <c r="J57" s="7"/>
      <c r="K57" s="7"/>
      <c r="L57" s="7"/>
      <c r="M57" s="7"/>
      <c r="N57" s="7"/>
      <c r="O57" s="7"/>
      <c r="P57" s="353"/>
      <c r="Q57" s="7"/>
      <c r="R57" s="7"/>
      <c r="S57" s="7"/>
      <c r="T57" s="7"/>
      <c r="U57" s="7"/>
      <c r="V57" s="7"/>
      <c r="W57" s="7"/>
      <c r="X57" s="7"/>
      <c r="Y57" s="7"/>
    </row>
    <row r="58" spans="1:25" ht="11.25" customHeight="1">
      <c r="A58" s="7"/>
      <c r="B58" s="158">
        <f>MAX($B$44:B57)+1</f>
        <v>10</v>
      </c>
      <c r="C58" s="40">
        <f t="shared" si="0"/>
        <v>-1110.2050194164945</v>
      </c>
      <c r="D58" s="40">
        <f t="shared" si="1"/>
        <v>-638.21988525513166</v>
      </c>
      <c r="E58" s="40">
        <f t="shared" si="2"/>
        <v>-471.98513416136291</v>
      </c>
      <c r="F58" s="159">
        <f t="shared" si="3"/>
        <v>93758.806947017452</v>
      </c>
      <c r="G58" s="7"/>
      <c r="H58" s="7"/>
      <c r="I58" s="7"/>
      <c r="J58" s="7"/>
      <c r="K58" s="7"/>
      <c r="L58" s="7"/>
      <c r="M58" s="7"/>
      <c r="N58" s="7"/>
      <c r="O58" s="7"/>
      <c r="P58" s="353"/>
      <c r="Q58" s="7"/>
      <c r="R58" s="7"/>
      <c r="S58" s="7"/>
      <c r="T58" s="7"/>
      <c r="U58" s="7"/>
      <c r="V58" s="7"/>
      <c r="W58" s="7"/>
      <c r="X58" s="7"/>
      <c r="Y58" s="7"/>
    </row>
    <row r="59" spans="1:25" ht="11.25" customHeight="1">
      <c r="A59" s="7"/>
      <c r="B59" s="158">
        <f>MAX($B$44:B58)+1</f>
        <v>11</v>
      </c>
      <c r="C59" s="40">
        <f t="shared" si="0"/>
        <v>-1110.2050194164945</v>
      </c>
      <c r="D59" s="40">
        <f t="shared" si="1"/>
        <v>-641.41098468140717</v>
      </c>
      <c r="E59" s="40">
        <f t="shared" si="2"/>
        <v>-468.79403473508728</v>
      </c>
      <c r="F59" s="159">
        <f t="shared" si="3"/>
        <v>93117.395962336042</v>
      </c>
      <c r="G59" s="7"/>
      <c r="H59" s="7"/>
      <c r="I59" s="7"/>
      <c r="J59" s="7"/>
      <c r="K59" s="7"/>
      <c r="L59" s="7"/>
      <c r="M59" s="7"/>
      <c r="N59" s="7"/>
      <c r="O59" s="7"/>
      <c r="P59" s="353"/>
      <c r="Q59" s="7"/>
      <c r="R59" s="7"/>
      <c r="S59" s="7"/>
      <c r="T59" s="7"/>
      <c r="U59" s="7"/>
      <c r="V59" s="7"/>
      <c r="W59" s="7"/>
      <c r="X59" s="7"/>
      <c r="Y59" s="7"/>
    </row>
    <row r="60" spans="1:25" ht="11.25" customHeight="1">
      <c r="A60" s="7"/>
      <c r="B60" s="158">
        <f>MAX($B$44:B59)+1</f>
        <v>12</v>
      </c>
      <c r="C60" s="40">
        <f t="shared" si="0"/>
        <v>-1110.2050194164945</v>
      </c>
      <c r="D60" s="40">
        <f t="shared" si="1"/>
        <v>-644.61803960481427</v>
      </c>
      <c r="E60" s="40">
        <f t="shared" si="2"/>
        <v>-465.58697981168024</v>
      </c>
      <c r="F60" s="159">
        <f t="shared" si="3"/>
        <v>92472.777922731228</v>
      </c>
      <c r="G60" s="7"/>
      <c r="H60" s="7"/>
      <c r="I60" s="7"/>
      <c r="J60" s="7"/>
      <c r="K60" s="7"/>
      <c r="L60" s="7"/>
      <c r="M60" s="7"/>
      <c r="N60" s="7"/>
      <c r="O60" s="7"/>
      <c r="P60" s="353"/>
      <c r="Q60" s="7"/>
      <c r="R60" s="7"/>
      <c r="S60" s="7"/>
      <c r="T60" s="7"/>
      <c r="U60" s="7"/>
      <c r="V60" s="7"/>
      <c r="W60" s="7"/>
      <c r="X60" s="7"/>
      <c r="Y60" s="7"/>
    </row>
    <row r="61" spans="1:25" ht="11.25" customHeight="1">
      <c r="A61" s="7"/>
      <c r="B61" s="158">
        <f>MAX($B$44:B60)+1</f>
        <v>13</v>
      </c>
      <c r="C61" s="40">
        <f t="shared" si="0"/>
        <v>-1110.2050194164945</v>
      </c>
      <c r="D61" s="40">
        <f t="shared" si="1"/>
        <v>-647.8411298028384</v>
      </c>
      <c r="E61" s="40">
        <f t="shared" si="2"/>
        <v>-462.36388961365617</v>
      </c>
      <c r="F61" s="159">
        <f t="shared" si="3"/>
        <v>91824.936792928391</v>
      </c>
      <c r="G61" s="7"/>
      <c r="H61" s="7"/>
      <c r="I61" s="7"/>
      <c r="J61" s="7"/>
      <c r="K61" s="7"/>
      <c r="L61" s="7"/>
      <c r="M61" s="7"/>
      <c r="N61" s="7"/>
      <c r="O61" s="7"/>
      <c r="P61" s="353"/>
      <c r="Q61" s="7"/>
      <c r="R61" s="7"/>
      <c r="S61" s="7"/>
      <c r="T61" s="7"/>
      <c r="U61" s="7"/>
      <c r="V61" s="7"/>
      <c r="W61" s="7"/>
      <c r="X61" s="7"/>
      <c r="Y61" s="7"/>
    </row>
    <row r="62" spans="1:25" ht="11.25" customHeight="1">
      <c r="A62" s="7"/>
      <c r="B62" s="158">
        <f>MAX($B$44:B61)+1</f>
        <v>14</v>
      </c>
      <c r="C62" s="40">
        <f t="shared" si="0"/>
        <v>-1110.2050194164945</v>
      </c>
      <c r="D62" s="40">
        <f t="shared" si="1"/>
        <v>-651.08033545185253</v>
      </c>
      <c r="E62" s="40">
        <f t="shared" si="2"/>
        <v>-459.12468396464197</v>
      </c>
      <c r="F62" s="159">
        <f t="shared" si="3"/>
        <v>91173.856457476533</v>
      </c>
      <c r="G62" s="7"/>
      <c r="H62" s="7"/>
      <c r="I62" s="7"/>
      <c r="J62" s="7"/>
      <c r="K62" s="7"/>
      <c r="L62" s="7"/>
      <c r="M62" s="7"/>
      <c r="N62" s="7"/>
      <c r="O62" s="7"/>
      <c r="P62" s="353"/>
      <c r="Q62" s="7"/>
      <c r="R62" s="7"/>
      <c r="S62" s="7"/>
      <c r="T62" s="7"/>
      <c r="U62" s="7"/>
      <c r="V62" s="7"/>
      <c r="W62" s="7"/>
      <c r="X62" s="7"/>
      <c r="Y62" s="7"/>
    </row>
    <row r="63" spans="1:25" ht="11.25" customHeight="1">
      <c r="A63" s="7"/>
      <c r="B63" s="158">
        <f>MAX($B$44:B62)+1</f>
        <v>15</v>
      </c>
      <c r="C63" s="40">
        <f t="shared" si="0"/>
        <v>-1110.2050194164945</v>
      </c>
      <c r="D63" s="40">
        <f t="shared" si="1"/>
        <v>-654.33573712911175</v>
      </c>
      <c r="E63" s="40">
        <f t="shared" si="2"/>
        <v>-455.86928228738276</v>
      </c>
      <c r="F63" s="159">
        <f t="shared" si="3"/>
        <v>90519.520720347427</v>
      </c>
      <c r="G63" s="7"/>
      <c r="H63" s="7"/>
      <c r="I63" s="7"/>
      <c r="J63" s="7"/>
      <c r="K63" s="7"/>
      <c r="L63" s="7"/>
      <c r="M63" s="7"/>
      <c r="N63" s="7"/>
      <c r="O63" s="7"/>
      <c r="P63" s="353"/>
      <c r="Q63" s="7"/>
      <c r="R63" s="7"/>
      <c r="S63" s="7"/>
      <c r="T63" s="7"/>
      <c r="U63" s="7"/>
      <c r="V63" s="7"/>
      <c r="W63" s="7"/>
      <c r="X63" s="7"/>
      <c r="Y63" s="7"/>
    </row>
    <row r="64" spans="1:25" ht="11.25" customHeight="1">
      <c r="A64" s="7"/>
      <c r="B64" s="158">
        <f>MAX($B$44:B63)+1</f>
        <v>16</v>
      </c>
      <c r="C64" s="40">
        <f t="shared" si="0"/>
        <v>-1110.2050194164945</v>
      </c>
      <c r="D64" s="40">
        <f t="shared" si="1"/>
        <v>-657.60741581475725</v>
      </c>
      <c r="E64" s="40">
        <f t="shared" si="2"/>
        <v>-452.59760360173715</v>
      </c>
      <c r="F64" s="159">
        <f t="shared" si="3"/>
        <v>89861.913304532674</v>
      </c>
      <c r="G64" s="7"/>
      <c r="H64" s="7"/>
      <c r="I64" s="7"/>
      <c r="J64" s="7"/>
      <c r="K64" s="7"/>
      <c r="L64" s="7"/>
      <c r="M64" s="7"/>
      <c r="N64" s="7"/>
      <c r="O64" s="7"/>
      <c r="P64" s="353"/>
      <c r="Q64" s="7"/>
      <c r="R64" s="7"/>
      <c r="S64" s="7"/>
      <c r="T64" s="7"/>
      <c r="U64" s="7"/>
      <c r="V64" s="7"/>
      <c r="W64" s="7"/>
      <c r="X64" s="7"/>
      <c r="Y64" s="7"/>
    </row>
    <row r="65" spans="1:25" ht="11.25" customHeight="1">
      <c r="A65" s="7"/>
      <c r="B65" s="158">
        <f>MAX($B$44:B64)+1</f>
        <v>17</v>
      </c>
      <c r="C65" s="40">
        <f t="shared" si="0"/>
        <v>-1110.2050194164945</v>
      </c>
      <c r="D65" s="40">
        <f t="shared" si="1"/>
        <v>-660.89545289383113</v>
      </c>
      <c r="E65" s="40">
        <f t="shared" si="2"/>
        <v>-449.30956652266337</v>
      </c>
      <c r="F65" s="159">
        <f t="shared" si="3"/>
        <v>89201.017851638841</v>
      </c>
      <c r="G65" s="7"/>
      <c r="H65" s="7"/>
      <c r="I65" s="7"/>
      <c r="J65" s="7"/>
      <c r="K65" s="7"/>
      <c r="L65" s="7"/>
      <c r="M65" s="7"/>
      <c r="N65" s="7"/>
      <c r="O65" s="7"/>
      <c r="P65" s="353"/>
      <c r="Q65" s="7"/>
      <c r="R65" s="7"/>
      <c r="S65" s="7"/>
      <c r="T65" s="7"/>
      <c r="U65" s="7"/>
      <c r="V65" s="7"/>
      <c r="W65" s="7"/>
      <c r="X65" s="7"/>
      <c r="Y65" s="7"/>
    </row>
    <row r="66" spans="1:25" ht="11.25" customHeight="1">
      <c r="A66" s="7"/>
      <c r="B66" s="158">
        <f>MAX($B$44:B65)+1</f>
        <v>18</v>
      </c>
      <c r="C66" s="40">
        <f t="shared" si="0"/>
        <v>-1110.2050194164945</v>
      </c>
      <c r="D66" s="40">
        <f t="shared" si="1"/>
        <v>-664.19993015830039</v>
      </c>
      <c r="E66" s="40">
        <f t="shared" si="2"/>
        <v>-446.00508925819429</v>
      </c>
      <c r="F66" s="159">
        <f t="shared" si="3"/>
        <v>88536.817921480542</v>
      </c>
      <c r="G66" s="7"/>
      <c r="H66" s="7"/>
      <c r="I66" s="7"/>
      <c r="J66" s="7"/>
      <c r="K66" s="7"/>
      <c r="L66" s="7"/>
      <c r="M66" s="7"/>
      <c r="N66" s="7"/>
      <c r="O66" s="7"/>
      <c r="P66" s="353"/>
      <c r="Q66" s="7"/>
      <c r="R66" s="7"/>
      <c r="S66" s="7"/>
      <c r="T66" s="7"/>
      <c r="U66" s="7"/>
      <c r="V66" s="7"/>
      <c r="W66" s="7"/>
      <c r="X66" s="7"/>
      <c r="Y66" s="7"/>
    </row>
    <row r="67" spans="1:25" ht="11.25" customHeight="1">
      <c r="A67" s="7"/>
      <c r="B67" s="158">
        <f>MAX($B$44:B66)+1</f>
        <v>19</v>
      </c>
      <c r="C67" s="40">
        <f t="shared" si="0"/>
        <v>-1110.2050194164945</v>
      </c>
      <c r="D67" s="40">
        <f t="shared" si="1"/>
        <v>-667.52092980909197</v>
      </c>
      <c r="E67" s="40">
        <f t="shared" si="2"/>
        <v>-442.68408960740271</v>
      </c>
      <c r="F67" s="159">
        <f t="shared" si="3"/>
        <v>87869.29699167145</v>
      </c>
      <c r="G67" s="7"/>
      <c r="H67" s="7"/>
      <c r="I67" s="7"/>
      <c r="J67" s="7"/>
      <c r="K67" s="7"/>
      <c r="L67" s="7"/>
      <c r="M67" s="7"/>
      <c r="N67" s="7"/>
      <c r="O67" s="7"/>
      <c r="P67" s="353"/>
      <c r="Q67" s="7"/>
      <c r="R67" s="7"/>
      <c r="S67" s="7"/>
      <c r="T67" s="7"/>
      <c r="U67" s="7"/>
      <c r="V67" s="7"/>
      <c r="W67" s="7"/>
      <c r="X67" s="7"/>
      <c r="Y67" s="7"/>
    </row>
    <row r="68" spans="1:25" ht="11.25" customHeight="1">
      <c r="A68" s="7"/>
      <c r="B68" s="158">
        <f>MAX($B$44:B67)+1</f>
        <v>20</v>
      </c>
      <c r="C68" s="40">
        <f t="shared" si="0"/>
        <v>-1110.2050194164945</v>
      </c>
      <c r="D68" s="40">
        <f t="shared" si="1"/>
        <v>-670.85853445813734</v>
      </c>
      <c r="E68" s="40">
        <f t="shared" si="2"/>
        <v>-439.34648495835717</v>
      </c>
      <c r="F68" s="159">
        <f t="shared" si="3"/>
        <v>87198.438457213313</v>
      </c>
      <c r="G68" s="7"/>
      <c r="H68" s="7"/>
      <c r="I68" s="7"/>
      <c r="J68" s="7"/>
      <c r="K68" s="7"/>
      <c r="L68" s="7"/>
      <c r="M68" s="7"/>
      <c r="N68" s="7"/>
      <c r="O68" s="7"/>
      <c r="P68" s="353"/>
      <c r="Q68" s="7"/>
      <c r="R68" s="7"/>
      <c r="S68" s="7"/>
      <c r="T68" s="7"/>
      <c r="U68" s="7"/>
      <c r="V68" s="7"/>
      <c r="W68" s="7"/>
      <c r="X68" s="7"/>
      <c r="Y68" s="7"/>
    </row>
    <row r="69" spans="1:25" ht="11.25" customHeight="1">
      <c r="A69" s="7"/>
      <c r="B69" s="158">
        <f>MAX($B$44:B68)+1</f>
        <v>21</v>
      </c>
      <c r="C69" s="40">
        <f t="shared" si="0"/>
        <v>-1110.2050194164945</v>
      </c>
      <c r="D69" s="40">
        <f t="shared" si="1"/>
        <v>-674.21282713042797</v>
      </c>
      <c r="E69" s="40">
        <f t="shared" si="2"/>
        <v>-435.9921922860666</v>
      </c>
      <c r="F69" s="159">
        <f t="shared" si="3"/>
        <v>86524.225630082889</v>
      </c>
      <c r="G69" s="7"/>
      <c r="H69" s="7"/>
      <c r="I69" s="7"/>
      <c r="J69" s="7"/>
      <c r="K69" s="7"/>
      <c r="L69" s="7"/>
      <c r="M69" s="7"/>
      <c r="N69" s="7"/>
      <c r="O69" s="7"/>
      <c r="P69" s="353"/>
      <c r="Q69" s="7"/>
      <c r="R69" s="7"/>
      <c r="S69" s="7"/>
      <c r="T69" s="7"/>
      <c r="U69" s="7"/>
      <c r="V69" s="7"/>
      <c r="W69" s="7"/>
      <c r="X69" s="7"/>
      <c r="Y69" s="7"/>
    </row>
    <row r="70" spans="1:25" ht="11.25" customHeight="1">
      <c r="A70" s="7"/>
      <c r="B70" s="158">
        <f>MAX($B$44:B69)+1</f>
        <v>22</v>
      </c>
      <c r="C70" s="40">
        <f t="shared" si="0"/>
        <v>-1110.2050194164945</v>
      </c>
      <c r="D70" s="40">
        <f t="shared" si="1"/>
        <v>-677.58389126608017</v>
      </c>
      <c r="E70" s="40">
        <f t="shared" si="2"/>
        <v>-432.62112815041439</v>
      </c>
      <c r="F70" s="159">
        <f t="shared" si="3"/>
        <v>85846.641738816805</v>
      </c>
      <c r="G70" s="7"/>
      <c r="H70" s="7"/>
      <c r="I70" s="7"/>
      <c r="J70" s="7"/>
      <c r="K70" s="7"/>
      <c r="L70" s="7"/>
      <c r="M70" s="7"/>
      <c r="N70" s="7"/>
      <c r="O70" s="7"/>
      <c r="P70" s="353"/>
      <c r="Q70" s="7"/>
      <c r="R70" s="7"/>
      <c r="S70" s="7"/>
      <c r="T70" s="7"/>
      <c r="U70" s="7"/>
      <c r="V70" s="7"/>
      <c r="W70" s="7"/>
      <c r="X70" s="7"/>
      <c r="Y70" s="7"/>
    </row>
    <row r="71" spans="1:25" ht="11.25" customHeight="1">
      <c r="A71" s="7"/>
      <c r="B71" s="158">
        <f>MAX($B$44:B70)+1</f>
        <v>23</v>
      </c>
      <c r="C71" s="40">
        <f t="shared" si="0"/>
        <v>-1110.2050194164945</v>
      </c>
      <c r="D71" s="40">
        <f t="shared" si="1"/>
        <v>-680.97181072241062</v>
      </c>
      <c r="E71" s="40">
        <f t="shared" si="2"/>
        <v>-429.23320869408394</v>
      </c>
      <c r="F71" s="159">
        <f t="shared" si="3"/>
        <v>85165.669928094401</v>
      </c>
      <c r="G71" s="7"/>
      <c r="H71" s="7"/>
      <c r="I71" s="7"/>
      <c r="J71" s="7"/>
      <c r="K71" s="7"/>
      <c r="L71" s="7"/>
      <c r="M71" s="7"/>
      <c r="N71" s="7"/>
      <c r="O71" s="7"/>
      <c r="P71" s="353"/>
      <c r="Q71" s="7"/>
      <c r="R71" s="7"/>
      <c r="S71" s="7"/>
      <c r="T71" s="7"/>
      <c r="U71" s="7"/>
      <c r="V71" s="7"/>
      <c r="W71" s="7"/>
      <c r="X71" s="7"/>
      <c r="Y71" s="7"/>
    </row>
    <row r="72" spans="1:25" ht="11.25" customHeight="1">
      <c r="A72" s="7"/>
      <c r="B72" s="158">
        <f>MAX($B$44:B71)+1</f>
        <v>24</v>
      </c>
      <c r="C72" s="40">
        <f t="shared" si="0"/>
        <v>-1110.2050194164945</v>
      </c>
      <c r="D72" s="40">
        <f t="shared" si="1"/>
        <v>-684.3766697760226</v>
      </c>
      <c r="E72" s="40">
        <f t="shared" si="2"/>
        <v>-425.82834964047197</v>
      </c>
      <c r="F72" s="159">
        <f t="shared" si="3"/>
        <v>84481.293258318372</v>
      </c>
      <c r="G72" s="7"/>
      <c r="H72" s="7"/>
      <c r="I72" s="7"/>
      <c r="J72" s="7"/>
      <c r="K72" s="7"/>
      <c r="L72" s="7"/>
      <c r="M72" s="7"/>
      <c r="N72" s="7"/>
      <c r="O72" s="7"/>
      <c r="P72" s="353"/>
      <c r="Q72" s="7"/>
      <c r="R72" s="7"/>
      <c r="S72" s="7"/>
      <c r="T72" s="7"/>
      <c r="U72" s="7"/>
      <c r="V72" s="7"/>
      <c r="W72" s="7"/>
      <c r="X72" s="7"/>
      <c r="Y72" s="7"/>
    </row>
    <row r="73" spans="1:25" ht="11.25" customHeight="1">
      <c r="A73" s="7"/>
      <c r="B73" s="158">
        <f>MAX($B$44:B72)+1</f>
        <v>25</v>
      </c>
      <c r="C73" s="40">
        <f t="shared" si="0"/>
        <v>-1110.2050194164945</v>
      </c>
      <c r="D73" s="40">
        <f t="shared" si="1"/>
        <v>-687.7985531249027</v>
      </c>
      <c r="E73" s="40">
        <f t="shared" si="2"/>
        <v>-422.40646629159187</v>
      </c>
      <c r="F73" s="159">
        <f t="shared" si="3"/>
        <v>83793.494705193472</v>
      </c>
      <c r="G73" s="7"/>
      <c r="H73" s="7"/>
      <c r="I73" s="7"/>
      <c r="J73" s="7"/>
      <c r="K73" s="7"/>
      <c r="L73" s="7"/>
      <c r="M73" s="7"/>
      <c r="N73" s="7"/>
      <c r="O73" s="7"/>
      <c r="P73" s="353"/>
      <c r="Q73" s="7"/>
      <c r="R73" s="7"/>
      <c r="S73" s="7"/>
      <c r="T73" s="7"/>
      <c r="U73" s="7"/>
      <c r="V73" s="7"/>
      <c r="W73" s="7"/>
      <c r="X73" s="7"/>
      <c r="Y73" s="7"/>
    </row>
    <row r="74" spans="1:25" ht="11.25" customHeight="1">
      <c r="A74" s="7"/>
      <c r="B74" s="158">
        <f>MAX($B$44:B73)+1</f>
        <v>26</v>
      </c>
      <c r="C74" s="40">
        <f t="shared" si="0"/>
        <v>-1110.2050194164945</v>
      </c>
      <c r="D74" s="40">
        <f t="shared" si="1"/>
        <v>-691.23754589052726</v>
      </c>
      <c r="E74" s="40">
        <f t="shared" si="2"/>
        <v>-418.96747352596736</v>
      </c>
      <c r="F74" s="159">
        <f t="shared" si="3"/>
        <v>83102.257159302942</v>
      </c>
      <c r="G74" s="7"/>
      <c r="H74" s="7"/>
      <c r="I74" s="7"/>
      <c r="J74" s="7"/>
      <c r="K74" s="7"/>
      <c r="L74" s="7"/>
      <c r="M74" s="7"/>
      <c r="N74" s="7"/>
      <c r="O74" s="7"/>
      <c r="P74" s="353"/>
      <c r="Q74" s="7"/>
      <c r="R74" s="7"/>
      <c r="S74" s="7"/>
      <c r="T74" s="7"/>
      <c r="U74" s="7"/>
      <c r="V74" s="7"/>
      <c r="W74" s="7"/>
      <c r="X74" s="7"/>
      <c r="Y74" s="7"/>
    </row>
    <row r="75" spans="1:25" ht="11.25" customHeight="1">
      <c r="A75" s="7"/>
      <c r="B75" s="158">
        <f>MAX($B$44:B74)+1</f>
        <v>27</v>
      </c>
      <c r="C75" s="40">
        <f t="shared" si="0"/>
        <v>-1110.2050194164945</v>
      </c>
      <c r="D75" s="40">
        <f t="shared" si="1"/>
        <v>-694.69373361997975</v>
      </c>
      <c r="E75" s="40">
        <f t="shared" si="2"/>
        <v>-415.51128579651464</v>
      </c>
      <c r="F75" s="159">
        <f t="shared" si="3"/>
        <v>82407.563425682965</v>
      </c>
      <c r="G75" s="7"/>
      <c r="H75" s="7"/>
      <c r="I75" s="7"/>
      <c r="J75" s="7"/>
      <c r="K75" s="7"/>
      <c r="L75" s="7"/>
      <c r="M75" s="7"/>
      <c r="N75" s="7"/>
      <c r="O75" s="7"/>
      <c r="P75" s="353"/>
      <c r="Q75" s="7"/>
      <c r="R75" s="7"/>
      <c r="S75" s="7"/>
      <c r="T75" s="7"/>
      <c r="U75" s="7"/>
      <c r="V75" s="7"/>
      <c r="W75" s="7"/>
      <c r="X75" s="7"/>
      <c r="Y75" s="7"/>
    </row>
    <row r="76" spans="1:25" ht="11.25" customHeight="1">
      <c r="A76" s="7"/>
      <c r="B76" s="158">
        <f>MAX($B$44:B75)+1</f>
        <v>28</v>
      </c>
      <c r="C76" s="40">
        <f t="shared" si="0"/>
        <v>-1110.2050194164945</v>
      </c>
      <c r="D76" s="40">
        <f t="shared" si="1"/>
        <v>-698.16720228807969</v>
      </c>
      <c r="E76" s="40">
        <f t="shared" si="2"/>
        <v>-412.03781712841476</v>
      </c>
      <c r="F76" s="159">
        <f t="shared" si="3"/>
        <v>81709.396223394884</v>
      </c>
      <c r="G76" s="7"/>
      <c r="H76" s="7"/>
      <c r="I76" s="7"/>
      <c r="J76" s="7"/>
      <c r="K76" s="7"/>
      <c r="L76" s="7"/>
      <c r="M76" s="7"/>
      <c r="N76" s="7"/>
      <c r="O76" s="7"/>
      <c r="P76" s="353"/>
      <c r="Q76" s="7"/>
      <c r="R76" s="7"/>
      <c r="S76" s="7"/>
      <c r="T76" s="7"/>
      <c r="U76" s="7"/>
      <c r="V76" s="7"/>
      <c r="W76" s="7"/>
      <c r="X76" s="7"/>
      <c r="Y76" s="7"/>
    </row>
    <row r="77" spans="1:25" ht="11.25" customHeight="1">
      <c r="A77" s="7"/>
      <c r="B77" s="158">
        <f>MAX($B$44:B76)+1</f>
        <v>29</v>
      </c>
      <c r="C77" s="40">
        <f t="shared" si="0"/>
        <v>-1110.2050194164945</v>
      </c>
      <c r="D77" s="40">
        <f t="shared" si="1"/>
        <v>-701.65803829952017</v>
      </c>
      <c r="E77" s="40">
        <f t="shared" si="2"/>
        <v>-408.54698111697434</v>
      </c>
      <c r="F77" s="159">
        <f t="shared" si="3"/>
        <v>81007.738185095368</v>
      </c>
      <c r="G77" s="7"/>
      <c r="H77" s="7"/>
      <c r="I77" s="7"/>
      <c r="J77" s="7"/>
      <c r="K77" s="7"/>
      <c r="L77" s="7"/>
      <c r="M77" s="7"/>
      <c r="N77" s="7"/>
      <c r="O77" s="7"/>
      <c r="P77" s="353"/>
      <c r="Q77" s="7"/>
      <c r="R77" s="7"/>
      <c r="S77" s="7"/>
      <c r="T77" s="7"/>
      <c r="U77" s="7"/>
      <c r="V77" s="7"/>
      <c r="W77" s="7"/>
      <c r="X77" s="7"/>
      <c r="Y77" s="7"/>
    </row>
    <row r="78" spans="1:25" ht="11.25" customHeight="1">
      <c r="A78" s="7"/>
      <c r="B78" s="158">
        <f>MAX($B$44:B77)+1</f>
        <v>30</v>
      </c>
      <c r="C78" s="40">
        <f t="shared" si="0"/>
        <v>-1110.2050194164945</v>
      </c>
      <c r="D78" s="40">
        <f t="shared" si="1"/>
        <v>-705.16632849101779</v>
      </c>
      <c r="E78" s="40">
        <f t="shared" si="2"/>
        <v>-405.03869092547671</v>
      </c>
      <c r="F78" s="159">
        <f t="shared" si="3"/>
        <v>80302.571856604351</v>
      </c>
      <c r="G78" s="7"/>
      <c r="H78" s="7"/>
      <c r="I78" s="7"/>
      <c r="J78" s="7"/>
      <c r="K78" s="7"/>
      <c r="L78" s="7"/>
      <c r="M78" s="7"/>
      <c r="N78" s="7"/>
      <c r="O78" s="7"/>
      <c r="P78" s="353"/>
      <c r="Q78" s="7"/>
      <c r="R78" s="7"/>
      <c r="S78" s="7"/>
      <c r="T78" s="7"/>
      <c r="U78" s="7"/>
      <c r="V78" s="7"/>
      <c r="W78" s="7"/>
      <c r="X78" s="7"/>
      <c r="Y78" s="7"/>
    </row>
    <row r="79" spans="1:25" ht="11.25" customHeight="1">
      <c r="A79" s="7"/>
      <c r="B79" s="158">
        <f>MAX($B$44:B78)+1</f>
        <v>31</v>
      </c>
      <c r="C79" s="40">
        <f t="shared" si="0"/>
        <v>-1110.2050194164945</v>
      </c>
      <c r="D79" s="40">
        <f t="shared" si="1"/>
        <v>-708.69216013347284</v>
      </c>
      <c r="E79" s="40">
        <f t="shared" si="2"/>
        <v>-401.51285928302167</v>
      </c>
      <c r="F79" s="159">
        <f t="shared" si="3"/>
        <v>79593.879696470874</v>
      </c>
      <c r="G79" s="7"/>
      <c r="H79" s="7"/>
      <c r="I79" s="7"/>
      <c r="J79" s="7"/>
      <c r="K79" s="7"/>
      <c r="L79" s="7"/>
      <c r="M79" s="7"/>
      <c r="N79" s="7"/>
      <c r="O79" s="7"/>
      <c r="P79" s="353"/>
      <c r="Q79" s="7"/>
      <c r="R79" s="7"/>
      <c r="S79" s="7"/>
      <c r="T79" s="7"/>
      <c r="U79" s="7"/>
      <c r="V79" s="7"/>
      <c r="W79" s="7"/>
      <c r="X79" s="7"/>
      <c r="Y79" s="7"/>
    </row>
    <row r="80" spans="1:25" ht="11.25" customHeight="1">
      <c r="A80" s="7"/>
      <c r="B80" s="158">
        <f>MAX($B$44:B79)+1</f>
        <v>32</v>
      </c>
      <c r="C80" s="40">
        <f t="shared" si="0"/>
        <v>-1110.2050194164945</v>
      </c>
      <c r="D80" s="40">
        <f t="shared" si="1"/>
        <v>-712.23562093414023</v>
      </c>
      <c r="E80" s="40">
        <f t="shared" si="2"/>
        <v>-397.96939848235434</v>
      </c>
      <c r="F80" s="159">
        <f t="shared" si="3"/>
        <v>78881.644075536737</v>
      </c>
      <c r="G80" s="7"/>
      <c r="H80" s="7"/>
      <c r="I80" s="7"/>
      <c r="J80" s="7"/>
      <c r="K80" s="7"/>
      <c r="L80" s="7"/>
      <c r="M80" s="7"/>
      <c r="N80" s="7"/>
      <c r="O80" s="7"/>
      <c r="P80" s="353"/>
      <c r="Q80" s="7"/>
      <c r="R80" s="7"/>
      <c r="S80" s="7"/>
      <c r="T80" s="7"/>
      <c r="U80" s="7"/>
      <c r="V80" s="7"/>
      <c r="W80" s="7"/>
      <c r="X80" s="7"/>
      <c r="Y80" s="7"/>
    </row>
    <row r="81" spans="1:25" ht="11.25" customHeight="1">
      <c r="A81" s="7"/>
      <c r="B81" s="158">
        <f>MAX($B$44:B80)+1</f>
        <v>33</v>
      </c>
      <c r="C81" s="40">
        <f t="shared" ref="C81:C112" si="4">IFERROR(IF(F80&gt;0.1,PMT($D$44/$D$43,$D$42*$D$43,$D$41),0),0)</f>
        <v>-1110.2050194164945</v>
      </c>
      <c r="D81" s="40">
        <f t="shared" ref="D81:D112" si="5">IF(F80&gt;0,PPMT($D$45,$B81,$D$42*$D$43,$D$41),0)</f>
        <v>-715.79679903881083</v>
      </c>
      <c r="E81" s="40">
        <f t="shared" ref="E81:E112" si="6">IF(F80&gt;0,IPMT($D$45,$B81,$D$42*$D$43,$D$41),0)</f>
        <v>-394.40822037768362</v>
      </c>
      <c r="F81" s="159">
        <f t="shared" si="3"/>
        <v>78165.847276497923</v>
      </c>
      <c r="G81" s="7"/>
      <c r="H81" s="7"/>
      <c r="I81" s="7"/>
      <c r="J81" s="7"/>
      <c r="K81" s="7"/>
      <c r="L81" s="7"/>
      <c r="M81" s="7"/>
      <c r="N81" s="7"/>
      <c r="O81" s="7"/>
      <c r="P81" s="353"/>
      <c r="Q81" s="7"/>
      <c r="R81" s="7"/>
      <c r="S81" s="7"/>
      <c r="T81" s="7"/>
      <c r="U81" s="7"/>
      <c r="V81" s="7"/>
      <c r="W81" s="7"/>
      <c r="X81" s="7"/>
      <c r="Y81" s="7"/>
    </row>
    <row r="82" spans="1:25" ht="11.25" customHeight="1">
      <c r="A82" s="7"/>
      <c r="B82" s="158">
        <f>MAX($B$44:B81)+1</f>
        <v>34</v>
      </c>
      <c r="C82" s="40">
        <f t="shared" si="4"/>
        <v>-1110.2050194164945</v>
      </c>
      <c r="D82" s="40">
        <f t="shared" si="5"/>
        <v>-719.37578303400483</v>
      </c>
      <c r="E82" s="40">
        <f t="shared" si="6"/>
        <v>-390.82923638248957</v>
      </c>
      <c r="F82" s="159">
        <f t="shared" si="3"/>
        <v>77446.47149346392</v>
      </c>
      <c r="G82" s="7"/>
      <c r="H82" s="7"/>
      <c r="I82" s="7"/>
      <c r="J82" s="7"/>
      <c r="K82" s="7"/>
      <c r="L82" s="7"/>
      <c r="M82" s="7"/>
      <c r="N82" s="7"/>
      <c r="O82" s="7"/>
      <c r="P82" s="353"/>
      <c r="Q82" s="7"/>
      <c r="R82" s="7"/>
      <c r="S82" s="7"/>
      <c r="T82" s="7"/>
      <c r="U82" s="7"/>
      <c r="V82" s="7"/>
      <c r="W82" s="7"/>
      <c r="X82" s="7"/>
      <c r="Y82" s="7"/>
    </row>
    <row r="83" spans="1:25" ht="11.25" customHeight="1">
      <c r="A83" s="7"/>
      <c r="B83" s="158">
        <f>MAX($B$44:B82)+1</f>
        <v>35</v>
      </c>
      <c r="C83" s="40">
        <f t="shared" si="4"/>
        <v>-1110.2050194164945</v>
      </c>
      <c r="D83" s="40">
        <f t="shared" si="5"/>
        <v>-722.97266194917495</v>
      </c>
      <c r="E83" s="40">
        <f t="shared" si="6"/>
        <v>-387.23235746731956</v>
      </c>
      <c r="F83" s="159">
        <f t="shared" si="3"/>
        <v>76723.498831514749</v>
      </c>
      <c r="G83" s="7"/>
      <c r="H83" s="7"/>
      <c r="I83" s="7"/>
      <c r="J83" s="7"/>
      <c r="K83" s="7"/>
      <c r="L83" s="7"/>
      <c r="M83" s="7"/>
      <c r="N83" s="7"/>
      <c r="O83" s="7"/>
      <c r="P83" s="353"/>
      <c r="Q83" s="7"/>
      <c r="R83" s="7"/>
      <c r="S83" s="7"/>
      <c r="T83" s="7"/>
      <c r="U83" s="7"/>
      <c r="V83" s="7"/>
      <c r="W83" s="7"/>
      <c r="X83" s="7"/>
      <c r="Y83" s="7"/>
    </row>
    <row r="84" spans="1:25" ht="11.25" customHeight="1">
      <c r="A84" s="7"/>
      <c r="B84" s="158">
        <f>MAX($B$44:B83)+1</f>
        <v>36</v>
      </c>
      <c r="C84" s="40">
        <f t="shared" si="4"/>
        <v>-1110.2050194164945</v>
      </c>
      <c r="D84" s="40">
        <f t="shared" si="5"/>
        <v>-726.58752525892078</v>
      </c>
      <c r="E84" s="40">
        <f t="shared" si="6"/>
        <v>-383.61749415757362</v>
      </c>
      <c r="F84" s="159">
        <f t="shared" si="3"/>
        <v>75996.911306255832</v>
      </c>
      <c r="G84" s="7"/>
      <c r="H84" s="7"/>
      <c r="I84" s="7"/>
      <c r="J84" s="7"/>
      <c r="K84" s="7"/>
      <c r="L84" s="7"/>
      <c r="M84" s="7"/>
      <c r="N84" s="7"/>
      <c r="O84" s="7"/>
      <c r="P84" s="353"/>
      <c r="Q84" s="7"/>
      <c r="R84" s="7"/>
      <c r="S84" s="7"/>
      <c r="T84" s="7"/>
      <c r="U84" s="7"/>
      <c r="V84" s="7"/>
      <c r="W84" s="7"/>
      <c r="X84" s="7"/>
      <c r="Y84" s="7"/>
    </row>
    <row r="85" spans="1:25" ht="11.25" customHeight="1">
      <c r="A85" s="7"/>
      <c r="B85" s="158">
        <f>MAX($B$44:B84)+1</f>
        <v>37</v>
      </c>
      <c r="C85" s="40">
        <f t="shared" si="4"/>
        <v>-1110.2050194164945</v>
      </c>
      <c r="D85" s="40">
        <f t="shared" si="5"/>
        <v>-730.2204628852154</v>
      </c>
      <c r="E85" s="40">
        <f t="shared" si="6"/>
        <v>-379.98455653127917</v>
      </c>
      <c r="F85" s="159">
        <f t="shared" si="3"/>
        <v>75266.690843370612</v>
      </c>
      <c r="G85" s="7"/>
      <c r="H85" s="7"/>
      <c r="I85" s="7"/>
      <c r="J85" s="7"/>
      <c r="K85" s="7"/>
      <c r="L85" s="7"/>
      <c r="M85" s="7"/>
      <c r="N85" s="7"/>
      <c r="O85" s="7"/>
      <c r="P85" s="353"/>
      <c r="Q85" s="7"/>
      <c r="R85" s="7"/>
      <c r="S85" s="7"/>
      <c r="T85" s="7"/>
      <c r="U85" s="7"/>
      <c r="V85" s="7"/>
      <c r="W85" s="7"/>
      <c r="X85" s="7"/>
      <c r="Y85" s="7"/>
    </row>
    <row r="86" spans="1:25" ht="11.25" customHeight="1">
      <c r="A86" s="7"/>
      <c r="B86" s="158">
        <f>MAX($B$44:B85)+1</f>
        <v>38</v>
      </c>
      <c r="C86" s="40">
        <f t="shared" si="4"/>
        <v>-1110.2050194164945</v>
      </c>
      <c r="D86" s="40">
        <f t="shared" si="5"/>
        <v>-733.87156519964151</v>
      </c>
      <c r="E86" s="40">
        <f t="shared" si="6"/>
        <v>-376.333454216853</v>
      </c>
      <c r="F86" s="159">
        <f t="shared" si="3"/>
        <v>74532.819278170966</v>
      </c>
      <c r="G86" s="7"/>
      <c r="H86" s="7"/>
      <c r="I86" s="7"/>
      <c r="J86" s="7"/>
      <c r="K86" s="7"/>
      <c r="L86" s="7"/>
      <c r="M86" s="7"/>
      <c r="N86" s="7"/>
      <c r="O86" s="7"/>
      <c r="P86" s="353"/>
      <c r="Q86" s="7"/>
      <c r="R86" s="7"/>
      <c r="S86" s="7"/>
      <c r="T86" s="7"/>
      <c r="U86" s="7"/>
      <c r="V86" s="7"/>
      <c r="W86" s="7"/>
      <c r="X86" s="7"/>
      <c r="Y86" s="7"/>
    </row>
    <row r="87" spans="1:25" ht="11.25" customHeight="1">
      <c r="A87" s="7"/>
      <c r="B87" s="158">
        <f>MAX($B$44:B86)+1</f>
        <v>39</v>
      </c>
      <c r="C87" s="40">
        <f t="shared" si="4"/>
        <v>-1110.2050194164945</v>
      </c>
      <c r="D87" s="40">
        <f t="shared" si="5"/>
        <v>-737.5409230256397</v>
      </c>
      <c r="E87" s="40">
        <f t="shared" si="6"/>
        <v>-372.66409639085475</v>
      </c>
      <c r="F87" s="159">
        <f t="shared" si="3"/>
        <v>73795.278355145332</v>
      </c>
      <c r="G87" s="7"/>
      <c r="H87" s="7"/>
      <c r="I87" s="7"/>
      <c r="J87" s="7"/>
      <c r="K87" s="7"/>
      <c r="L87" s="7"/>
      <c r="M87" s="7"/>
      <c r="N87" s="7"/>
      <c r="O87" s="7"/>
      <c r="P87" s="353"/>
      <c r="Q87" s="7"/>
      <c r="R87" s="7"/>
      <c r="S87" s="7"/>
      <c r="T87" s="7"/>
      <c r="U87" s="7"/>
      <c r="V87" s="7"/>
      <c r="W87" s="7"/>
      <c r="X87" s="7"/>
      <c r="Y87" s="7"/>
    </row>
    <row r="88" spans="1:25" ht="11.25" customHeight="1">
      <c r="A88" s="7"/>
      <c r="B88" s="158">
        <f>MAX($B$44:B87)+1</f>
        <v>40</v>
      </c>
      <c r="C88" s="40">
        <f t="shared" si="4"/>
        <v>-1110.2050194164945</v>
      </c>
      <c r="D88" s="40">
        <f t="shared" si="5"/>
        <v>-741.22862764076797</v>
      </c>
      <c r="E88" s="40">
        <f t="shared" si="6"/>
        <v>-368.9763917757266</v>
      </c>
      <c r="F88" s="159">
        <f t="shared" si="3"/>
        <v>73054.049727504564</v>
      </c>
      <c r="G88" s="7"/>
      <c r="H88" s="7"/>
      <c r="I88" s="7"/>
      <c r="J88" s="7"/>
      <c r="K88" s="7"/>
      <c r="L88" s="7"/>
      <c r="M88" s="7"/>
      <c r="N88" s="7"/>
      <c r="O88" s="7"/>
      <c r="P88" s="353"/>
      <c r="Q88" s="7"/>
      <c r="R88" s="7"/>
      <c r="S88" s="7"/>
      <c r="T88" s="7"/>
      <c r="U88" s="7"/>
      <c r="V88" s="7"/>
      <c r="W88" s="7"/>
      <c r="X88" s="7"/>
      <c r="Y88" s="7"/>
    </row>
    <row r="89" spans="1:25" ht="11.25" customHeight="1">
      <c r="A89" s="7"/>
      <c r="B89" s="158">
        <f>MAX($B$44:B88)+1</f>
        <v>41</v>
      </c>
      <c r="C89" s="40">
        <f t="shared" si="4"/>
        <v>-1110.2050194164945</v>
      </c>
      <c r="D89" s="40">
        <f t="shared" si="5"/>
        <v>-744.93477077897194</v>
      </c>
      <c r="E89" s="40">
        <f t="shared" si="6"/>
        <v>-365.27024863752268</v>
      </c>
      <c r="F89" s="159">
        <f t="shared" si="3"/>
        <v>72309.114956725592</v>
      </c>
      <c r="G89" s="7"/>
      <c r="H89" s="7"/>
      <c r="I89" s="7"/>
      <c r="J89" s="7"/>
      <c r="K89" s="7"/>
      <c r="L89" s="7"/>
      <c r="M89" s="7"/>
      <c r="N89" s="7"/>
      <c r="O89" s="7"/>
      <c r="P89" s="353"/>
      <c r="Q89" s="7"/>
      <c r="R89" s="7"/>
      <c r="S89" s="7"/>
      <c r="T89" s="7"/>
      <c r="U89" s="7"/>
      <c r="V89" s="7"/>
      <c r="W89" s="7"/>
      <c r="X89" s="7"/>
      <c r="Y89" s="7"/>
    </row>
    <row r="90" spans="1:25" ht="11.25" customHeight="1">
      <c r="A90" s="7"/>
      <c r="B90" s="158">
        <f>MAX($B$44:B89)+1</f>
        <v>42</v>
      </c>
      <c r="C90" s="40">
        <f t="shared" si="4"/>
        <v>-1110.2050194164945</v>
      </c>
      <c r="D90" s="40">
        <f t="shared" si="5"/>
        <v>-748.65944463286667</v>
      </c>
      <c r="E90" s="40">
        <f t="shared" si="6"/>
        <v>-361.5455747836279</v>
      </c>
      <c r="F90" s="159">
        <f t="shared" si="3"/>
        <v>71560.455512092725</v>
      </c>
      <c r="G90" s="7"/>
      <c r="H90" s="7"/>
      <c r="I90" s="7"/>
      <c r="J90" s="7"/>
      <c r="K90" s="7"/>
      <c r="L90" s="7"/>
      <c r="M90" s="7"/>
      <c r="N90" s="7"/>
      <c r="O90" s="7"/>
      <c r="P90" s="353"/>
      <c r="Q90" s="7"/>
      <c r="R90" s="7"/>
      <c r="S90" s="7"/>
      <c r="T90" s="7"/>
      <c r="U90" s="7"/>
      <c r="V90" s="7"/>
      <c r="W90" s="7"/>
      <c r="X90" s="7"/>
      <c r="Y90" s="7"/>
    </row>
    <row r="91" spans="1:25" ht="11.25" customHeight="1">
      <c r="A91" s="7"/>
      <c r="B91" s="158">
        <f>MAX($B$44:B90)+1</f>
        <v>43</v>
      </c>
      <c r="C91" s="40">
        <f t="shared" si="4"/>
        <v>-1110.2050194164945</v>
      </c>
      <c r="D91" s="40">
        <f t="shared" si="5"/>
        <v>-752.40274185603096</v>
      </c>
      <c r="E91" s="40">
        <f t="shared" si="6"/>
        <v>-357.80227756046355</v>
      </c>
      <c r="F91" s="159">
        <f t="shared" si="3"/>
        <v>70808.052770236696</v>
      </c>
      <c r="G91" s="7"/>
      <c r="H91" s="7"/>
      <c r="I91" s="7"/>
      <c r="J91" s="7"/>
      <c r="K91" s="7"/>
      <c r="L91" s="7"/>
      <c r="M91" s="7"/>
      <c r="N91" s="7"/>
      <c r="O91" s="7"/>
      <c r="P91" s="353"/>
      <c r="Q91" s="7"/>
      <c r="R91" s="7"/>
      <c r="S91" s="7"/>
      <c r="T91" s="7"/>
      <c r="U91" s="7"/>
      <c r="V91" s="7"/>
      <c r="W91" s="7"/>
      <c r="X91" s="7"/>
      <c r="Y91" s="7"/>
    </row>
    <row r="92" spans="1:25" ht="11.25" customHeight="1">
      <c r="A92" s="7"/>
      <c r="B92" s="158">
        <f>MAX($B$44:B91)+1</f>
        <v>44</v>
      </c>
      <c r="C92" s="40">
        <f t="shared" si="4"/>
        <v>-1110.2050194164945</v>
      </c>
      <c r="D92" s="40">
        <f t="shared" si="5"/>
        <v>-756.16475556531111</v>
      </c>
      <c r="E92" s="40">
        <f t="shared" si="6"/>
        <v>-354.04026385118334</v>
      </c>
      <c r="F92" s="159">
        <f t="shared" si="3"/>
        <v>70051.888014671378</v>
      </c>
      <c r="G92" s="7"/>
      <c r="H92" s="7"/>
      <c r="I92" s="7"/>
      <c r="J92" s="7"/>
      <c r="K92" s="7"/>
      <c r="L92" s="7"/>
      <c r="M92" s="7"/>
      <c r="N92" s="7"/>
      <c r="O92" s="7"/>
      <c r="P92" s="353"/>
      <c r="Q92" s="7"/>
      <c r="R92" s="7"/>
      <c r="S92" s="7"/>
      <c r="T92" s="7"/>
      <c r="U92" s="7"/>
      <c r="V92" s="7"/>
      <c r="W92" s="7"/>
      <c r="X92" s="7"/>
      <c r="Y92" s="7"/>
    </row>
    <row r="93" spans="1:25" ht="11.25" customHeight="1">
      <c r="A93" s="7"/>
      <c r="B93" s="158">
        <f>MAX($B$44:B92)+1</f>
        <v>45</v>
      </c>
      <c r="C93" s="40">
        <f t="shared" si="4"/>
        <v>-1110.2050194164945</v>
      </c>
      <c r="D93" s="40">
        <f t="shared" si="5"/>
        <v>-759.94557934313764</v>
      </c>
      <c r="E93" s="40">
        <f t="shared" si="6"/>
        <v>-350.25944007335681</v>
      </c>
      <c r="F93" s="159">
        <f t="shared" si="3"/>
        <v>69291.942435328237</v>
      </c>
      <c r="G93" s="7"/>
      <c r="H93" s="7"/>
      <c r="I93" s="7"/>
      <c r="J93" s="7"/>
      <c r="K93" s="7"/>
      <c r="L93" s="7"/>
      <c r="M93" s="7"/>
      <c r="N93" s="7"/>
      <c r="O93" s="7"/>
      <c r="P93" s="353"/>
      <c r="Q93" s="7"/>
      <c r="R93" s="7"/>
      <c r="S93" s="7"/>
      <c r="T93" s="7"/>
      <c r="U93" s="7"/>
      <c r="V93" s="7"/>
      <c r="W93" s="7"/>
      <c r="X93" s="7"/>
      <c r="Y93" s="7"/>
    </row>
    <row r="94" spans="1:25" ht="11.25" customHeight="1">
      <c r="A94" s="7"/>
      <c r="B94" s="158">
        <f>MAX($B$44:B93)+1</f>
        <v>46</v>
      </c>
      <c r="C94" s="40">
        <f t="shared" si="4"/>
        <v>-1110.2050194164945</v>
      </c>
      <c r="D94" s="40">
        <f t="shared" si="5"/>
        <v>-763.74530723985345</v>
      </c>
      <c r="E94" s="40">
        <f t="shared" si="6"/>
        <v>-346.45971217664112</v>
      </c>
      <c r="F94" s="159">
        <f t="shared" si="3"/>
        <v>68528.197128088388</v>
      </c>
      <c r="G94" s="7"/>
      <c r="H94" s="7"/>
      <c r="I94" s="7"/>
      <c r="J94" s="7"/>
      <c r="K94" s="7"/>
      <c r="L94" s="7"/>
      <c r="M94" s="7"/>
      <c r="N94" s="7"/>
      <c r="O94" s="7"/>
      <c r="P94" s="353"/>
      <c r="Q94" s="7"/>
      <c r="R94" s="7"/>
      <c r="S94" s="7"/>
      <c r="T94" s="7"/>
      <c r="U94" s="7"/>
      <c r="V94" s="7"/>
      <c r="W94" s="7"/>
      <c r="X94" s="7"/>
      <c r="Y94" s="7"/>
    </row>
    <row r="95" spans="1:25" ht="11.25" customHeight="1">
      <c r="A95" s="7"/>
      <c r="B95" s="158">
        <f>MAX($B$44:B94)+1</f>
        <v>47</v>
      </c>
      <c r="C95" s="40">
        <f t="shared" si="4"/>
        <v>-1110.2050194164945</v>
      </c>
      <c r="D95" s="40">
        <f t="shared" si="5"/>
        <v>-767.56403377605272</v>
      </c>
      <c r="E95" s="40">
        <f t="shared" si="6"/>
        <v>-342.6409856404419</v>
      </c>
      <c r="F95" s="159">
        <f t="shared" si="3"/>
        <v>67760.633094312332</v>
      </c>
      <c r="G95" s="7"/>
      <c r="H95" s="7"/>
      <c r="I95" s="7"/>
      <c r="J95" s="7"/>
      <c r="K95" s="7"/>
      <c r="L95" s="7"/>
      <c r="M95" s="7"/>
      <c r="N95" s="7"/>
      <c r="O95" s="7"/>
      <c r="P95" s="353"/>
      <c r="Q95" s="7"/>
      <c r="R95" s="7"/>
      <c r="S95" s="7"/>
      <c r="T95" s="7"/>
      <c r="U95" s="7"/>
      <c r="V95" s="7"/>
      <c r="W95" s="7"/>
      <c r="X95" s="7"/>
      <c r="Y95" s="7"/>
    </row>
    <row r="96" spans="1:25" ht="11.25" customHeight="1">
      <c r="A96" s="7"/>
      <c r="B96" s="158">
        <f>MAX($B$44:B95)+1</f>
        <v>48</v>
      </c>
      <c r="C96" s="40">
        <f t="shared" si="4"/>
        <v>-1110.2050194164945</v>
      </c>
      <c r="D96" s="40">
        <f t="shared" si="5"/>
        <v>-771.40185394493301</v>
      </c>
      <c r="E96" s="40">
        <f t="shared" si="6"/>
        <v>-338.80316547156161</v>
      </c>
      <c r="F96" s="159">
        <f t="shared" si="3"/>
        <v>66989.2312403674</v>
      </c>
      <c r="G96" s="7"/>
      <c r="H96" s="7"/>
      <c r="I96" s="7"/>
      <c r="J96" s="7"/>
      <c r="K96" s="7"/>
      <c r="L96" s="7"/>
      <c r="M96" s="7"/>
      <c r="N96" s="7"/>
      <c r="O96" s="7"/>
      <c r="P96" s="353"/>
      <c r="Q96" s="7"/>
      <c r="R96" s="7"/>
      <c r="S96" s="7"/>
      <c r="T96" s="7"/>
      <c r="U96" s="7"/>
      <c r="V96" s="7"/>
      <c r="W96" s="7"/>
      <c r="X96" s="7"/>
      <c r="Y96" s="7"/>
    </row>
    <row r="97" spans="1:25" ht="11.25" customHeight="1">
      <c r="A97" s="7"/>
      <c r="B97" s="158">
        <f>MAX($B$44:B96)+1</f>
        <v>49</v>
      </c>
      <c r="C97" s="40">
        <f t="shared" si="4"/>
        <v>-1110.2050194164945</v>
      </c>
      <c r="D97" s="40">
        <f t="shared" si="5"/>
        <v>-775.25886321465748</v>
      </c>
      <c r="E97" s="40">
        <f t="shared" si="6"/>
        <v>-334.94615620183691</v>
      </c>
      <c r="F97" s="159">
        <f t="shared" si="3"/>
        <v>66213.97237715275</v>
      </c>
      <c r="G97" s="7"/>
      <c r="H97" s="7"/>
      <c r="I97" s="7"/>
      <c r="J97" s="7"/>
      <c r="K97" s="7"/>
      <c r="L97" s="7"/>
      <c r="M97" s="7"/>
      <c r="N97" s="7"/>
      <c r="O97" s="7"/>
      <c r="P97" s="353"/>
      <c r="Q97" s="7"/>
      <c r="R97" s="7"/>
      <c r="S97" s="7"/>
      <c r="T97" s="7"/>
      <c r="U97" s="7"/>
      <c r="V97" s="7"/>
      <c r="W97" s="7"/>
      <c r="X97" s="7"/>
      <c r="Y97" s="7"/>
    </row>
    <row r="98" spans="1:25" ht="11.25" customHeight="1">
      <c r="A98" s="7"/>
      <c r="B98" s="158">
        <f>MAX($B$44:B97)+1</f>
        <v>50</v>
      </c>
      <c r="C98" s="40">
        <f t="shared" si="4"/>
        <v>-1110.2050194164945</v>
      </c>
      <c r="D98" s="40">
        <f t="shared" si="5"/>
        <v>-779.13515753073091</v>
      </c>
      <c r="E98" s="40">
        <f t="shared" si="6"/>
        <v>-331.06986188576366</v>
      </c>
      <c r="F98" s="159">
        <f t="shared" si="3"/>
        <v>65434.837219622015</v>
      </c>
      <c r="G98" s="7"/>
      <c r="H98" s="7"/>
      <c r="I98" s="7"/>
      <c r="J98" s="7"/>
      <c r="K98" s="7"/>
      <c r="L98" s="7"/>
      <c r="M98" s="7"/>
      <c r="N98" s="7"/>
      <c r="O98" s="7"/>
      <c r="P98" s="353"/>
      <c r="Q98" s="7"/>
      <c r="R98" s="7"/>
      <c r="S98" s="7"/>
      <c r="T98" s="7"/>
      <c r="U98" s="7"/>
      <c r="V98" s="7"/>
      <c r="W98" s="7"/>
      <c r="X98" s="7"/>
      <c r="Y98" s="7"/>
    </row>
    <row r="99" spans="1:25" ht="11.25" customHeight="1">
      <c r="A99" s="7"/>
      <c r="B99" s="158">
        <f>MAX($B$44:B98)+1</f>
        <v>51</v>
      </c>
      <c r="C99" s="40">
        <f t="shared" si="4"/>
        <v>-1110.2050194164945</v>
      </c>
      <c r="D99" s="40">
        <f t="shared" si="5"/>
        <v>-783.03083331838457</v>
      </c>
      <c r="E99" s="40">
        <f t="shared" si="6"/>
        <v>-327.17418609810994</v>
      </c>
      <c r="F99" s="159">
        <f t="shared" si="3"/>
        <v>64651.80638630363</v>
      </c>
      <c r="G99" s="7"/>
      <c r="H99" s="7"/>
      <c r="I99" s="7"/>
      <c r="J99" s="7"/>
      <c r="K99" s="7"/>
      <c r="L99" s="7"/>
      <c r="M99" s="7"/>
      <c r="N99" s="7"/>
      <c r="O99" s="7"/>
      <c r="P99" s="353"/>
      <c r="Q99" s="7"/>
      <c r="R99" s="7"/>
      <c r="S99" s="7"/>
      <c r="T99" s="7"/>
      <c r="U99" s="7"/>
      <c r="V99" s="7"/>
      <c r="W99" s="7"/>
      <c r="X99" s="7"/>
      <c r="Y99" s="7"/>
    </row>
    <row r="100" spans="1:25" ht="11.25" customHeight="1">
      <c r="A100" s="7"/>
      <c r="B100" s="158">
        <f>MAX($B$44:B99)+1</f>
        <v>52</v>
      </c>
      <c r="C100" s="40">
        <f t="shared" si="4"/>
        <v>-1110.2050194164945</v>
      </c>
      <c r="D100" s="40">
        <f t="shared" si="5"/>
        <v>-786.94598748497651</v>
      </c>
      <c r="E100" s="40">
        <f t="shared" si="6"/>
        <v>-323.25903193151811</v>
      </c>
      <c r="F100" s="159">
        <f t="shared" si="3"/>
        <v>63864.860398818651</v>
      </c>
      <c r="G100" s="7"/>
      <c r="H100" s="7"/>
      <c r="I100" s="7"/>
      <c r="J100" s="7"/>
      <c r="K100" s="7"/>
      <c r="L100" s="7"/>
      <c r="M100" s="7"/>
      <c r="N100" s="7"/>
      <c r="O100" s="7"/>
      <c r="P100" s="353"/>
      <c r="Q100" s="7"/>
      <c r="R100" s="7"/>
      <c r="S100" s="7"/>
      <c r="T100" s="7"/>
      <c r="U100" s="7"/>
      <c r="V100" s="7"/>
      <c r="W100" s="7"/>
      <c r="X100" s="7"/>
      <c r="Y100" s="7"/>
    </row>
    <row r="101" spans="1:25" ht="11.25" customHeight="1">
      <c r="A101" s="7"/>
      <c r="B101" s="158">
        <f>MAX($B$44:B100)+1</f>
        <v>53</v>
      </c>
      <c r="C101" s="40">
        <f t="shared" si="4"/>
        <v>-1110.2050194164945</v>
      </c>
      <c r="D101" s="40">
        <f t="shared" si="5"/>
        <v>-790.8807174224014</v>
      </c>
      <c r="E101" s="40">
        <f t="shared" si="6"/>
        <v>-319.32430199409322</v>
      </c>
      <c r="F101" s="159">
        <f t="shared" si="3"/>
        <v>63073.979681396253</v>
      </c>
      <c r="G101" s="7"/>
      <c r="H101" s="7"/>
      <c r="I101" s="7"/>
      <c r="J101" s="7"/>
      <c r="K101" s="7"/>
      <c r="L101" s="7"/>
      <c r="M101" s="7"/>
      <c r="N101" s="7"/>
      <c r="O101" s="7"/>
      <c r="P101" s="353"/>
      <c r="Q101" s="7"/>
      <c r="R101" s="7"/>
      <c r="S101" s="7"/>
      <c r="T101" s="7"/>
      <c r="U101" s="7"/>
      <c r="V101" s="7"/>
      <c r="W101" s="7"/>
      <c r="X101" s="7"/>
      <c r="Y101" s="7"/>
    </row>
    <row r="102" spans="1:25" ht="11.25" customHeight="1">
      <c r="A102" s="7"/>
      <c r="B102" s="158">
        <f>MAX($B$44:B101)+1</f>
        <v>54</v>
      </c>
      <c r="C102" s="40">
        <f t="shared" si="4"/>
        <v>-1110.2050194164945</v>
      </c>
      <c r="D102" s="40">
        <f t="shared" si="5"/>
        <v>-794.83512100951327</v>
      </c>
      <c r="E102" s="40">
        <f t="shared" si="6"/>
        <v>-315.36989840698118</v>
      </c>
      <c r="F102" s="159">
        <f t="shared" si="3"/>
        <v>62279.14456038674</v>
      </c>
      <c r="G102" s="7"/>
      <c r="H102" s="7"/>
      <c r="I102" s="7"/>
      <c r="J102" s="7"/>
      <c r="K102" s="7"/>
      <c r="L102" s="7"/>
      <c r="M102" s="7"/>
      <c r="N102" s="7"/>
      <c r="O102" s="7"/>
      <c r="P102" s="353"/>
      <c r="Q102" s="7"/>
      <c r="R102" s="7"/>
      <c r="S102" s="7"/>
      <c r="T102" s="7"/>
      <c r="U102" s="7"/>
      <c r="V102" s="7"/>
      <c r="W102" s="7"/>
      <c r="X102" s="7"/>
      <c r="Y102" s="7"/>
    </row>
    <row r="103" spans="1:25" ht="11.25" customHeight="1">
      <c r="A103" s="7"/>
      <c r="B103" s="158">
        <f>MAX($B$44:B102)+1</f>
        <v>55</v>
      </c>
      <c r="C103" s="40">
        <f t="shared" si="4"/>
        <v>-1110.2050194164945</v>
      </c>
      <c r="D103" s="40">
        <f t="shared" si="5"/>
        <v>-798.80929661456094</v>
      </c>
      <c r="E103" s="40">
        <f t="shared" si="6"/>
        <v>-311.39572280193363</v>
      </c>
      <c r="F103" s="159">
        <f t="shared" si="3"/>
        <v>61480.335263772176</v>
      </c>
      <c r="G103" s="7"/>
      <c r="H103" s="7"/>
      <c r="I103" s="7"/>
      <c r="J103" s="7"/>
      <c r="K103" s="7"/>
      <c r="L103" s="7"/>
      <c r="M103" s="7"/>
      <c r="N103" s="7"/>
      <c r="O103" s="7"/>
      <c r="P103" s="353"/>
      <c r="Q103" s="7"/>
      <c r="R103" s="7"/>
      <c r="S103" s="7"/>
      <c r="T103" s="7"/>
      <c r="U103" s="7"/>
      <c r="V103" s="7"/>
      <c r="W103" s="7"/>
      <c r="X103" s="7"/>
      <c r="Y103" s="7"/>
    </row>
    <row r="104" spans="1:25" ht="11.25" customHeight="1">
      <c r="A104" s="7"/>
      <c r="B104" s="158">
        <f>MAX($B$44:B103)+1</f>
        <v>56</v>
      </c>
      <c r="C104" s="40">
        <f t="shared" si="4"/>
        <v>-1110.2050194164945</v>
      </c>
      <c r="D104" s="40">
        <f t="shared" si="5"/>
        <v>-802.80334309763384</v>
      </c>
      <c r="E104" s="40">
        <f t="shared" si="6"/>
        <v>-307.40167631886084</v>
      </c>
      <c r="F104" s="159">
        <f t="shared" si="3"/>
        <v>60677.531920674541</v>
      </c>
      <c r="G104" s="7"/>
      <c r="H104" s="7"/>
      <c r="I104" s="7"/>
      <c r="J104" s="7"/>
      <c r="K104" s="7"/>
      <c r="L104" s="7"/>
      <c r="M104" s="7"/>
      <c r="N104" s="7"/>
      <c r="O104" s="7"/>
      <c r="P104" s="353"/>
      <c r="Q104" s="7"/>
      <c r="R104" s="7"/>
      <c r="S104" s="7"/>
      <c r="T104" s="7"/>
      <c r="U104" s="7"/>
      <c r="V104" s="7"/>
      <c r="W104" s="7"/>
      <c r="X104" s="7"/>
      <c r="Y104" s="7"/>
    </row>
    <row r="105" spans="1:25" ht="11.25" customHeight="1">
      <c r="A105" s="7"/>
      <c r="B105" s="158">
        <f>MAX($B$44:B104)+1</f>
        <v>57</v>
      </c>
      <c r="C105" s="40">
        <f t="shared" si="4"/>
        <v>-1110.2050194164945</v>
      </c>
      <c r="D105" s="40">
        <f t="shared" si="5"/>
        <v>-806.81735981312193</v>
      </c>
      <c r="E105" s="40">
        <f t="shared" si="6"/>
        <v>-303.38765960337258</v>
      </c>
      <c r="F105" s="159">
        <f t="shared" si="3"/>
        <v>59870.714560861416</v>
      </c>
      <c r="G105" s="7"/>
      <c r="H105" s="7"/>
      <c r="I105" s="7"/>
      <c r="J105" s="7"/>
      <c r="K105" s="7"/>
      <c r="L105" s="7"/>
      <c r="M105" s="7"/>
      <c r="N105" s="7"/>
      <c r="O105" s="7"/>
      <c r="P105" s="353"/>
      <c r="Q105" s="7"/>
      <c r="R105" s="7"/>
      <c r="S105" s="7"/>
      <c r="T105" s="7"/>
      <c r="U105" s="7"/>
      <c r="V105" s="7"/>
      <c r="W105" s="7"/>
      <c r="X105" s="7"/>
      <c r="Y105" s="7"/>
    </row>
    <row r="106" spans="1:25" ht="11.25" customHeight="1">
      <c r="A106" s="7"/>
      <c r="B106" s="158">
        <f>MAX($B$44:B105)+1</f>
        <v>58</v>
      </c>
      <c r="C106" s="40">
        <f t="shared" si="4"/>
        <v>-1110.2050194164945</v>
      </c>
      <c r="D106" s="40">
        <f t="shared" si="5"/>
        <v>-810.85144661218749</v>
      </c>
      <c r="E106" s="40">
        <f t="shared" si="6"/>
        <v>-299.35357280430702</v>
      </c>
      <c r="F106" s="159">
        <f t="shared" si="3"/>
        <v>59059.86311424923</v>
      </c>
      <c r="G106" s="7"/>
      <c r="H106" s="7"/>
      <c r="I106" s="7"/>
      <c r="J106" s="7"/>
      <c r="K106" s="7"/>
      <c r="L106" s="7"/>
      <c r="M106" s="7"/>
      <c r="N106" s="7"/>
      <c r="O106" s="7"/>
      <c r="P106" s="353"/>
      <c r="Q106" s="7"/>
      <c r="R106" s="7"/>
      <c r="S106" s="7"/>
      <c r="T106" s="7"/>
      <c r="U106" s="7"/>
      <c r="V106" s="7"/>
      <c r="W106" s="7"/>
      <c r="X106" s="7"/>
      <c r="Y106" s="7"/>
    </row>
    <row r="107" spans="1:25" ht="11.25" customHeight="1">
      <c r="A107" s="7"/>
      <c r="B107" s="158">
        <f>MAX($B$44:B106)+1</f>
        <v>59</v>
      </c>
      <c r="C107" s="40">
        <f t="shared" si="4"/>
        <v>-1110.2050194164945</v>
      </c>
      <c r="D107" s="40">
        <f t="shared" si="5"/>
        <v>-814.90570384524835</v>
      </c>
      <c r="E107" s="40">
        <f t="shared" si="6"/>
        <v>-295.2993155712461</v>
      </c>
      <c r="F107" s="159">
        <f t="shared" si="3"/>
        <v>58244.957410403978</v>
      </c>
      <c r="G107" s="7"/>
      <c r="H107" s="7"/>
      <c r="I107" s="7"/>
      <c r="J107" s="7"/>
      <c r="K107" s="7"/>
      <c r="L107" s="7"/>
      <c r="M107" s="7"/>
      <c r="N107" s="7"/>
      <c r="O107" s="7"/>
      <c r="P107" s="353"/>
      <c r="Q107" s="7"/>
      <c r="R107" s="7"/>
      <c r="S107" s="7"/>
      <c r="T107" s="7"/>
      <c r="U107" s="7"/>
      <c r="V107" s="7"/>
      <c r="W107" s="7"/>
      <c r="X107" s="7"/>
      <c r="Y107" s="7"/>
    </row>
    <row r="108" spans="1:25" ht="11.25" customHeight="1">
      <c r="A108" s="7"/>
      <c r="B108" s="158">
        <f>MAX($B$44:B107)+1</f>
        <v>60</v>
      </c>
      <c r="C108" s="40">
        <f t="shared" si="4"/>
        <v>-1110.2050194164945</v>
      </c>
      <c r="D108" s="40">
        <f t="shared" si="5"/>
        <v>-818.98023236447466</v>
      </c>
      <c r="E108" s="40">
        <f t="shared" si="6"/>
        <v>-291.22478705201991</v>
      </c>
      <c r="F108" s="159">
        <f t="shared" si="3"/>
        <v>57425.977178039502</v>
      </c>
      <c r="G108" s="7"/>
      <c r="H108" s="7"/>
      <c r="I108" s="7"/>
      <c r="J108" s="7"/>
      <c r="K108" s="7"/>
      <c r="L108" s="7"/>
      <c r="M108" s="7"/>
      <c r="N108" s="7"/>
      <c r="O108" s="7"/>
      <c r="P108" s="353"/>
      <c r="Q108" s="7"/>
      <c r="R108" s="7"/>
      <c r="S108" s="7"/>
      <c r="T108" s="7"/>
      <c r="U108" s="7"/>
      <c r="V108" s="7"/>
      <c r="W108" s="7"/>
      <c r="X108" s="7"/>
      <c r="Y108" s="7"/>
    </row>
    <row r="109" spans="1:25" ht="11.25" customHeight="1">
      <c r="A109" s="7"/>
      <c r="B109" s="158">
        <f>MAX($B$44:B108)+1</f>
        <v>61</v>
      </c>
      <c r="C109" s="40">
        <f t="shared" si="4"/>
        <v>-1110.2050194164945</v>
      </c>
      <c r="D109" s="40">
        <f t="shared" si="5"/>
        <v>-823.07513352629701</v>
      </c>
      <c r="E109" s="40">
        <f t="shared" si="6"/>
        <v>-287.1298858901975</v>
      </c>
      <c r="F109" s="159">
        <f t="shared" si="3"/>
        <v>56602.902044513205</v>
      </c>
      <c r="G109" s="7"/>
      <c r="H109" s="7"/>
      <c r="I109" s="7"/>
      <c r="J109" s="7"/>
      <c r="K109" s="7"/>
      <c r="L109" s="7"/>
      <c r="M109" s="7"/>
      <c r="N109" s="7"/>
      <c r="O109" s="7"/>
      <c r="P109" s="353"/>
      <c r="Q109" s="7"/>
      <c r="R109" s="7"/>
      <c r="S109" s="7"/>
      <c r="T109" s="7"/>
      <c r="U109" s="7"/>
      <c r="V109" s="7"/>
      <c r="W109" s="7"/>
      <c r="X109" s="7"/>
      <c r="Y109" s="7"/>
    </row>
    <row r="110" spans="1:25" ht="11.25" customHeight="1">
      <c r="A110" s="7"/>
      <c r="B110" s="158">
        <f>MAX($B$44:B109)+1</f>
        <v>62</v>
      </c>
      <c r="C110" s="40">
        <f t="shared" si="4"/>
        <v>-1110.2050194164945</v>
      </c>
      <c r="D110" s="40">
        <f t="shared" si="5"/>
        <v>-827.19050919392851</v>
      </c>
      <c r="E110" s="40">
        <f t="shared" si="6"/>
        <v>-283.014510222566</v>
      </c>
      <c r="F110" s="159">
        <f t="shared" si="3"/>
        <v>55775.711535319278</v>
      </c>
      <c r="G110" s="7"/>
      <c r="H110" s="7"/>
      <c r="I110" s="7"/>
      <c r="J110" s="7"/>
      <c r="K110" s="7"/>
      <c r="L110" s="7"/>
      <c r="M110" s="7"/>
      <c r="N110" s="7"/>
      <c r="O110" s="7"/>
      <c r="P110" s="353"/>
      <c r="Q110" s="7"/>
      <c r="R110" s="7"/>
      <c r="S110" s="7"/>
      <c r="T110" s="7"/>
      <c r="U110" s="7"/>
      <c r="V110" s="7"/>
      <c r="W110" s="7"/>
      <c r="X110" s="7"/>
      <c r="Y110" s="7"/>
    </row>
    <row r="111" spans="1:25" ht="11.25" customHeight="1">
      <c r="A111" s="7"/>
      <c r="B111" s="158">
        <f>MAX($B$44:B110)+1</f>
        <v>63</v>
      </c>
      <c r="C111" s="40">
        <f t="shared" si="4"/>
        <v>-1110.2050194164945</v>
      </c>
      <c r="D111" s="40">
        <f t="shared" si="5"/>
        <v>-831.32646173989815</v>
      </c>
      <c r="E111" s="40">
        <f t="shared" si="6"/>
        <v>-278.8785576765963</v>
      </c>
      <c r="F111" s="159">
        <f t="shared" si="3"/>
        <v>54944.385073579382</v>
      </c>
      <c r="G111" s="7"/>
      <c r="H111" s="7"/>
      <c r="I111" s="7"/>
      <c r="J111" s="7"/>
      <c r="K111" s="7"/>
      <c r="L111" s="7"/>
      <c r="M111" s="7"/>
      <c r="N111" s="7"/>
      <c r="O111" s="7"/>
      <c r="P111" s="353"/>
      <c r="Q111" s="7"/>
      <c r="R111" s="7"/>
      <c r="S111" s="7"/>
      <c r="T111" s="7"/>
      <c r="U111" s="7"/>
      <c r="V111" s="7"/>
      <c r="W111" s="7"/>
      <c r="X111" s="7"/>
      <c r="Y111" s="7"/>
    </row>
    <row r="112" spans="1:25" ht="11.25" customHeight="1">
      <c r="A112" s="7"/>
      <c r="B112" s="158">
        <f>MAX($B$44:B111)+1</f>
        <v>64</v>
      </c>
      <c r="C112" s="40">
        <f t="shared" si="4"/>
        <v>-1110.2050194164945</v>
      </c>
      <c r="D112" s="40">
        <f t="shared" si="5"/>
        <v>-835.48309404859754</v>
      </c>
      <c r="E112" s="40">
        <f t="shared" si="6"/>
        <v>-274.72192536789686</v>
      </c>
      <c r="F112" s="159">
        <f t="shared" si="3"/>
        <v>54108.901979530783</v>
      </c>
      <c r="G112" s="7"/>
      <c r="H112" s="7"/>
      <c r="I112" s="7"/>
      <c r="J112" s="7"/>
      <c r="K112" s="7"/>
      <c r="L112" s="7"/>
      <c r="M112" s="7"/>
      <c r="N112" s="7"/>
      <c r="O112" s="7"/>
      <c r="P112" s="353"/>
      <c r="Q112" s="7"/>
      <c r="R112" s="7"/>
      <c r="S112" s="7"/>
      <c r="T112" s="7"/>
      <c r="U112" s="7"/>
      <c r="V112" s="7"/>
      <c r="W112" s="7"/>
      <c r="X112" s="7"/>
      <c r="Y112" s="7"/>
    </row>
    <row r="113" spans="1:25" ht="11.25" customHeight="1">
      <c r="A113" s="7"/>
      <c r="B113" s="158">
        <f>MAX($B$44:B112)+1</f>
        <v>65</v>
      </c>
      <c r="C113" s="40">
        <f t="shared" ref="C113:C144" si="7">IFERROR(IF(F112&gt;0.1,PMT($D$44/$D$43,$D$42*$D$43,$D$41),0),0)</f>
        <v>-1110.2050194164945</v>
      </c>
      <c r="D113" s="40">
        <f t="shared" ref="D113:D144" si="8">IF(F112&gt;0,PPMT($D$45,$B113,$D$42*$D$43,$D$41),0)</f>
        <v>-839.66050951884074</v>
      </c>
      <c r="E113" s="40">
        <f t="shared" ref="E113:E144" si="9">IF(F112&gt;0,IPMT($D$45,$B113,$D$42*$D$43,$D$41),0)</f>
        <v>-270.54450989765388</v>
      </c>
      <c r="F113" s="159">
        <f t="shared" si="3"/>
        <v>53269.241470011941</v>
      </c>
      <c r="G113" s="7"/>
      <c r="H113" s="7"/>
      <c r="I113" s="7"/>
      <c r="J113" s="7"/>
      <c r="K113" s="7"/>
      <c r="L113" s="7"/>
      <c r="M113" s="7"/>
      <c r="N113" s="7"/>
      <c r="O113" s="7"/>
      <c r="P113" s="353"/>
      <c r="Q113" s="7"/>
      <c r="R113" s="7"/>
      <c r="S113" s="7"/>
      <c r="T113" s="7"/>
      <c r="U113" s="7"/>
      <c r="V113" s="7"/>
      <c r="W113" s="7"/>
      <c r="X113" s="7"/>
      <c r="Y113" s="7"/>
    </row>
    <row r="114" spans="1:25" ht="11.25" customHeight="1">
      <c r="A114" s="7"/>
      <c r="B114" s="158">
        <f>MAX($B$44:B113)+1</f>
        <v>66</v>
      </c>
      <c r="C114" s="40">
        <f t="shared" si="7"/>
        <v>-1110.2050194164945</v>
      </c>
      <c r="D114" s="40">
        <f t="shared" si="8"/>
        <v>-843.85881206643478</v>
      </c>
      <c r="E114" s="40">
        <f t="shared" si="9"/>
        <v>-266.34620735005973</v>
      </c>
      <c r="F114" s="159">
        <f t="shared" si="3"/>
        <v>52425.382657945505</v>
      </c>
      <c r="G114" s="7"/>
      <c r="H114" s="7"/>
      <c r="I114" s="7"/>
      <c r="J114" s="7"/>
      <c r="K114" s="7"/>
      <c r="L114" s="7"/>
      <c r="M114" s="7"/>
      <c r="N114" s="7"/>
      <c r="O114" s="7"/>
      <c r="P114" s="353"/>
      <c r="Q114" s="7"/>
      <c r="R114" s="7"/>
      <c r="S114" s="7"/>
      <c r="T114" s="7"/>
      <c r="U114" s="7"/>
      <c r="V114" s="7"/>
      <c r="W114" s="7"/>
      <c r="X114" s="7"/>
      <c r="Y114" s="7"/>
    </row>
    <row r="115" spans="1:25" ht="11.25" customHeight="1">
      <c r="A115" s="7"/>
      <c r="B115" s="158">
        <f>MAX($B$44:B114)+1</f>
        <v>67</v>
      </c>
      <c r="C115" s="40">
        <f t="shared" si="7"/>
        <v>-1110.2050194164945</v>
      </c>
      <c r="D115" s="40">
        <f t="shared" si="8"/>
        <v>-848.07810612676701</v>
      </c>
      <c r="E115" s="40">
        <f t="shared" si="9"/>
        <v>-262.1269132897275</v>
      </c>
      <c r="F115" s="159">
        <f t="shared" si="3"/>
        <v>51577.304551818735</v>
      </c>
      <c r="G115" s="7"/>
      <c r="H115" s="7"/>
      <c r="I115" s="7"/>
      <c r="J115" s="7"/>
      <c r="K115" s="7"/>
      <c r="L115" s="7"/>
      <c r="M115" s="7"/>
      <c r="N115" s="7"/>
      <c r="O115" s="7"/>
      <c r="P115" s="353"/>
      <c r="Q115" s="7"/>
      <c r="R115" s="7"/>
      <c r="S115" s="7"/>
      <c r="T115" s="7"/>
      <c r="U115" s="7"/>
      <c r="V115" s="7"/>
      <c r="W115" s="7"/>
      <c r="X115" s="7"/>
      <c r="Y115" s="7"/>
    </row>
    <row r="116" spans="1:25" ht="11.25" customHeight="1">
      <c r="A116" s="7"/>
      <c r="B116" s="158">
        <f>MAX($B$44:B115)+1</f>
        <v>68</v>
      </c>
      <c r="C116" s="40">
        <f t="shared" si="7"/>
        <v>-1110.2050194164945</v>
      </c>
      <c r="D116" s="40">
        <f t="shared" si="8"/>
        <v>-852.31849665740083</v>
      </c>
      <c r="E116" s="40">
        <f t="shared" si="9"/>
        <v>-257.88652275909362</v>
      </c>
      <c r="F116" s="159">
        <f t="shared" si="3"/>
        <v>50724.986055161338</v>
      </c>
      <c r="G116" s="7"/>
      <c r="H116" s="7"/>
      <c r="I116" s="7"/>
      <c r="J116" s="7"/>
      <c r="K116" s="7"/>
      <c r="L116" s="7"/>
      <c r="M116" s="7"/>
      <c r="N116" s="7"/>
      <c r="O116" s="7"/>
      <c r="P116" s="353"/>
      <c r="Q116" s="7"/>
      <c r="R116" s="7"/>
      <c r="S116" s="7"/>
      <c r="T116" s="7"/>
      <c r="U116" s="7"/>
      <c r="V116" s="7"/>
      <c r="W116" s="7"/>
      <c r="X116" s="7"/>
      <c r="Y116" s="7"/>
    </row>
    <row r="117" spans="1:25" ht="11.25" customHeight="1">
      <c r="A117" s="7"/>
      <c r="B117" s="158">
        <f>MAX($B$44:B116)+1</f>
        <v>69</v>
      </c>
      <c r="C117" s="40">
        <f t="shared" si="7"/>
        <v>-1110.2050194164945</v>
      </c>
      <c r="D117" s="40">
        <f t="shared" si="8"/>
        <v>-856.58008914068785</v>
      </c>
      <c r="E117" s="40">
        <f t="shared" si="9"/>
        <v>-253.62493027580663</v>
      </c>
      <c r="F117" s="159">
        <f t="shared" si="3"/>
        <v>49868.405966020648</v>
      </c>
      <c r="G117" s="7"/>
      <c r="H117" s="7"/>
      <c r="I117" s="7"/>
      <c r="J117" s="7"/>
      <c r="K117" s="7"/>
      <c r="L117" s="7"/>
      <c r="M117" s="7"/>
      <c r="N117" s="7"/>
      <c r="O117" s="7"/>
      <c r="P117" s="353"/>
      <c r="Q117" s="7"/>
      <c r="R117" s="7"/>
      <c r="S117" s="7"/>
      <c r="T117" s="7"/>
      <c r="U117" s="7"/>
      <c r="V117" s="7"/>
      <c r="W117" s="7"/>
      <c r="X117" s="7"/>
      <c r="Y117" s="7"/>
    </row>
    <row r="118" spans="1:25" ht="11.25" customHeight="1">
      <c r="A118" s="7"/>
      <c r="B118" s="158">
        <f>MAX($B$44:B117)+1</f>
        <v>70</v>
      </c>
      <c r="C118" s="40">
        <f t="shared" si="7"/>
        <v>-1110.2050194164945</v>
      </c>
      <c r="D118" s="40">
        <f t="shared" si="8"/>
        <v>-860.86298958639134</v>
      </c>
      <c r="E118" s="40">
        <f t="shared" si="9"/>
        <v>-249.34202983010317</v>
      </c>
      <c r="F118" s="159">
        <f t="shared" si="3"/>
        <v>49007.542976434255</v>
      </c>
      <c r="G118" s="7"/>
      <c r="H118" s="7"/>
      <c r="I118" s="7"/>
      <c r="J118" s="7"/>
      <c r="K118" s="7"/>
      <c r="L118" s="7"/>
      <c r="M118" s="7"/>
      <c r="N118" s="7"/>
      <c r="O118" s="7"/>
      <c r="P118" s="353"/>
      <c r="Q118" s="7"/>
      <c r="R118" s="7"/>
      <c r="S118" s="7"/>
      <c r="T118" s="7"/>
      <c r="U118" s="7"/>
      <c r="V118" s="7"/>
      <c r="W118" s="7"/>
      <c r="X118" s="7"/>
      <c r="Y118" s="7"/>
    </row>
    <row r="119" spans="1:25" ht="11.25" customHeight="1">
      <c r="A119" s="7"/>
      <c r="B119" s="158">
        <f>MAX($B$44:B118)+1</f>
        <v>71</v>
      </c>
      <c r="C119" s="40">
        <f t="shared" si="7"/>
        <v>-1110.2050194164945</v>
      </c>
      <c r="D119" s="40">
        <f t="shared" si="8"/>
        <v>-865.16730453432319</v>
      </c>
      <c r="E119" s="40">
        <f t="shared" si="9"/>
        <v>-245.03771488217126</v>
      </c>
      <c r="F119" s="159">
        <f t="shared" si="3"/>
        <v>48142.375671899936</v>
      </c>
      <c r="G119" s="7"/>
      <c r="H119" s="7"/>
      <c r="I119" s="7"/>
      <c r="J119" s="7"/>
      <c r="K119" s="7"/>
      <c r="L119" s="7"/>
      <c r="M119" s="7"/>
      <c r="N119" s="7"/>
      <c r="O119" s="7"/>
      <c r="P119" s="353"/>
      <c r="Q119" s="7"/>
      <c r="R119" s="7"/>
      <c r="S119" s="7"/>
      <c r="T119" s="7"/>
      <c r="U119" s="7"/>
      <c r="V119" s="7"/>
      <c r="W119" s="7"/>
      <c r="X119" s="7"/>
      <c r="Y119" s="7"/>
    </row>
    <row r="120" spans="1:25" ht="11.25" customHeight="1">
      <c r="A120" s="7"/>
      <c r="B120" s="158">
        <f>MAX($B$44:B119)+1</f>
        <v>72</v>
      </c>
      <c r="C120" s="40">
        <f t="shared" si="7"/>
        <v>-1110.2050194164945</v>
      </c>
      <c r="D120" s="40">
        <f t="shared" si="8"/>
        <v>-869.493141056995</v>
      </c>
      <c r="E120" s="40">
        <f t="shared" si="9"/>
        <v>-240.71187835949962</v>
      </c>
      <c r="F120" s="159">
        <f t="shared" si="3"/>
        <v>47272.882530842944</v>
      </c>
      <c r="G120" s="7"/>
      <c r="H120" s="7"/>
      <c r="I120" s="7"/>
      <c r="J120" s="7"/>
      <c r="K120" s="7"/>
      <c r="L120" s="7"/>
      <c r="M120" s="7"/>
      <c r="N120" s="7"/>
      <c r="O120" s="7"/>
      <c r="P120" s="353"/>
      <c r="Q120" s="7"/>
      <c r="R120" s="7"/>
      <c r="S120" s="7"/>
      <c r="T120" s="7"/>
      <c r="U120" s="7"/>
      <c r="V120" s="7"/>
      <c r="W120" s="7"/>
      <c r="X120" s="7"/>
      <c r="Y120" s="7"/>
    </row>
    <row r="121" spans="1:25" ht="11.25" customHeight="1">
      <c r="A121" s="7"/>
      <c r="B121" s="158">
        <f>MAX($B$44:B120)+1</f>
        <v>73</v>
      </c>
      <c r="C121" s="40">
        <f t="shared" si="7"/>
        <v>-1110.2050194164945</v>
      </c>
      <c r="D121" s="40">
        <f t="shared" si="8"/>
        <v>-873.84060676227978</v>
      </c>
      <c r="E121" s="40">
        <f t="shared" si="9"/>
        <v>-236.36441265421468</v>
      </c>
      <c r="F121" s="159">
        <f t="shared" si="3"/>
        <v>46399.041924080666</v>
      </c>
      <c r="G121" s="7"/>
      <c r="H121" s="7"/>
      <c r="I121" s="7"/>
      <c r="J121" s="7"/>
      <c r="K121" s="7"/>
      <c r="L121" s="7"/>
      <c r="M121" s="7"/>
      <c r="N121" s="7"/>
      <c r="O121" s="7"/>
      <c r="P121" s="353"/>
      <c r="Q121" s="7"/>
      <c r="R121" s="7"/>
      <c r="S121" s="7"/>
      <c r="T121" s="7"/>
      <c r="U121" s="7"/>
      <c r="V121" s="7"/>
      <c r="W121" s="7"/>
      <c r="X121" s="7"/>
      <c r="Y121" s="7"/>
    </row>
    <row r="122" spans="1:25" ht="11.25" customHeight="1">
      <c r="A122" s="7"/>
      <c r="B122" s="158">
        <f>MAX($B$44:B121)+1</f>
        <v>74</v>
      </c>
      <c r="C122" s="40">
        <f t="shared" si="7"/>
        <v>-1110.2050194164945</v>
      </c>
      <c r="D122" s="40">
        <f t="shared" si="8"/>
        <v>-878.20980979609112</v>
      </c>
      <c r="E122" s="40">
        <f t="shared" si="9"/>
        <v>-231.99520962040327</v>
      </c>
      <c r="F122" s="159">
        <f t="shared" si="3"/>
        <v>45520.832114284574</v>
      </c>
      <c r="G122" s="7"/>
      <c r="H122" s="7"/>
      <c r="I122" s="7"/>
      <c r="J122" s="7"/>
      <c r="K122" s="7"/>
      <c r="L122" s="7"/>
      <c r="M122" s="7"/>
      <c r="N122" s="7"/>
      <c r="O122" s="7"/>
      <c r="P122" s="353"/>
      <c r="Q122" s="7"/>
      <c r="R122" s="7"/>
      <c r="S122" s="7"/>
      <c r="T122" s="7"/>
      <c r="U122" s="7"/>
      <c r="V122" s="7"/>
      <c r="W122" s="7"/>
      <c r="X122" s="7"/>
      <c r="Y122" s="7"/>
    </row>
    <row r="123" spans="1:25" ht="11.25" customHeight="1">
      <c r="A123" s="7"/>
      <c r="B123" s="158">
        <f>MAX($B$44:B122)+1</f>
        <v>75</v>
      </c>
      <c r="C123" s="40">
        <f t="shared" si="7"/>
        <v>-1110.2050194164945</v>
      </c>
      <c r="D123" s="40">
        <f t="shared" si="8"/>
        <v>-882.60085884507168</v>
      </c>
      <c r="E123" s="40">
        <f t="shared" si="9"/>
        <v>-227.60416057142277</v>
      </c>
      <c r="F123" s="159">
        <f t="shared" si="3"/>
        <v>44638.231255439503</v>
      </c>
      <c r="G123" s="7"/>
      <c r="H123" s="7"/>
      <c r="I123" s="7"/>
      <c r="J123" s="7"/>
      <c r="K123" s="7"/>
      <c r="L123" s="7"/>
      <c r="M123" s="7"/>
      <c r="N123" s="7"/>
      <c r="O123" s="7"/>
      <c r="P123" s="353"/>
      <c r="Q123" s="7"/>
      <c r="R123" s="7"/>
      <c r="S123" s="7"/>
      <c r="T123" s="7"/>
      <c r="U123" s="7"/>
      <c r="V123" s="7"/>
      <c r="W123" s="7"/>
      <c r="X123" s="7"/>
      <c r="Y123" s="7"/>
    </row>
    <row r="124" spans="1:25" ht="11.25" customHeight="1">
      <c r="A124" s="7"/>
      <c r="B124" s="158">
        <f>MAX($B$44:B123)+1</f>
        <v>76</v>
      </c>
      <c r="C124" s="40">
        <f t="shared" si="7"/>
        <v>-1110.2050194164945</v>
      </c>
      <c r="D124" s="40">
        <f t="shared" si="8"/>
        <v>-887.01386313929709</v>
      </c>
      <c r="E124" s="40">
        <f t="shared" si="9"/>
        <v>-223.19115627719745</v>
      </c>
      <c r="F124" s="159">
        <f t="shared" si="3"/>
        <v>43751.217392300205</v>
      </c>
      <c r="G124" s="7"/>
      <c r="H124" s="7"/>
      <c r="I124" s="7"/>
      <c r="J124" s="7"/>
      <c r="K124" s="7"/>
      <c r="L124" s="7"/>
      <c r="M124" s="7"/>
      <c r="N124" s="7"/>
      <c r="O124" s="7"/>
      <c r="P124" s="353"/>
      <c r="Q124" s="7"/>
      <c r="R124" s="7"/>
      <c r="S124" s="7"/>
      <c r="T124" s="7"/>
      <c r="U124" s="7"/>
      <c r="V124" s="7"/>
      <c r="W124" s="7"/>
      <c r="X124" s="7"/>
      <c r="Y124" s="7"/>
    </row>
    <row r="125" spans="1:25" ht="11.25" customHeight="1">
      <c r="A125" s="7"/>
      <c r="B125" s="158">
        <f>MAX($B$44:B124)+1</f>
        <v>77</v>
      </c>
      <c r="C125" s="40">
        <f t="shared" si="7"/>
        <v>-1110.2050194164945</v>
      </c>
      <c r="D125" s="40">
        <f t="shared" si="8"/>
        <v>-891.4489324549935</v>
      </c>
      <c r="E125" s="40">
        <f t="shared" si="9"/>
        <v>-218.75608696150096</v>
      </c>
      <c r="F125" s="159">
        <f t="shared" si="3"/>
        <v>42859.768459845211</v>
      </c>
      <c r="G125" s="7"/>
      <c r="H125" s="7"/>
      <c r="I125" s="7"/>
      <c r="J125" s="7"/>
      <c r="K125" s="7"/>
      <c r="L125" s="7"/>
      <c r="M125" s="7"/>
      <c r="N125" s="7"/>
      <c r="O125" s="7"/>
      <c r="P125" s="353"/>
      <c r="Q125" s="7"/>
      <c r="R125" s="7"/>
      <c r="S125" s="7"/>
      <c r="T125" s="7"/>
      <c r="U125" s="7"/>
      <c r="V125" s="7"/>
      <c r="W125" s="7"/>
      <c r="X125" s="7"/>
      <c r="Y125" s="7"/>
    </row>
    <row r="126" spans="1:25" ht="11.25" customHeight="1">
      <c r="A126" s="7"/>
      <c r="B126" s="158">
        <f>MAX($B$44:B125)+1</f>
        <v>78</v>
      </c>
      <c r="C126" s="40">
        <f t="shared" si="7"/>
        <v>-1110.2050194164945</v>
      </c>
      <c r="D126" s="40">
        <f t="shared" si="8"/>
        <v>-895.9061771172685</v>
      </c>
      <c r="E126" s="40">
        <f t="shared" si="9"/>
        <v>-214.29884229922601</v>
      </c>
      <c r="F126" s="159">
        <f t="shared" si="3"/>
        <v>41963.86228272794</v>
      </c>
      <c r="G126" s="7"/>
      <c r="H126" s="7"/>
      <c r="I126" s="7"/>
      <c r="J126" s="7"/>
      <c r="K126" s="7"/>
      <c r="L126" s="7"/>
      <c r="M126" s="7"/>
      <c r="N126" s="7"/>
      <c r="O126" s="7"/>
      <c r="P126" s="353"/>
      <c r="Q126" s="7"/>
      <c r="R126" s="7"/>
      <c r="S126" s="7"/>
      <c r="T126" s="7"/>
      <c r="U126" s="7"/>
      <c r="V126" s="7"/>
      <c r="W126" s="7"/>
      <c r="X126" s="7"/>
      <c r="Y126" s="7"/>
    </row>
    <row r="127" spans="1:25" ht="11.25" customHeight="1">
      <c r="A127" s="7"/>
      <c r="B127" s="158">
        <f>MAX($B$44:B126)+1</f>
        <v>79</v>
      </c>
      <c r="C127" s="40">
        <f t="shared" si="7"/>
        <v>-1110.2050194164945</v>
      </c>
      <c r="D127" s="40">
        <f t="shared" si="8"/>
        <v>-900.38570800285481</v>
      </c>
      <c r="E127" s="40">
        <f t="shared" si="9"/>
        <v>-209.81931141363967</v>
      </c>
      <c r="F127" s="159">
        <f t="shared" si="3"/>
        <v>41063.476574725086</v>
      </c>
      <c r="G127" s="7"/>
      <c r="H127" s="7"/>
      <c r="I127" s="7"/>
      <c r="J127" s="7"/>
      <c r="K127" s="7"/>
      <c r="L127" s="7"/>
      <c r="M127" s="7"/>
      <c r="N127" s="7"/>
      <c r="O127" s="7"/>
      <c r="P127" s="353"/>
      <c r="Q127" s="7"/>
      <c r="R127" s="7"/>
      <c r="S127" s="7"/>
      <c r="T127" s="7"/>
      <c r="U127" s="7"/>
      <c r="V127" s="7"/>
      <c r="W127" s="7"/>
      <c r="X127" s="7"/>
      <c r="Y127" s="7"/>
    </row>
    <row r="128" spans="1:25" ht="11.25" customHeight="1">
      <c r="A128" s="7"/>
      <c r="B128" s="158">
        <f>MAX($B$44:B127)+1</f>
        <v>80</v>
      </c>
      <c r="C128" s="40">
        <f t="shared" si="7"/>
        <v>-1110.2050194164945</v>
      </c>
      <c r="D128" s="40">
        <f t="shared" si="8"/>
        <v>-904.88763654286913</v>
      </c>
      <c r="E128" s="40">
        <f t="shared" si="9"/>
        <v>-205.31738287362535</v>
      </c>
      <c r="F128" s="159">
        <f t="shared" si="3"/>
        <v>40158.58893818222</v>
      </c>
      <c r="G128" s="7"/>
      <c r="H128" s="7"/>
      <c r="I128" s="7"/>
      <c r="J128" s="7"/>
      <c r="K128" s="7"/>
      <c r="L128" s="7"/>
      <c r="M128" s="7"/>
      <c r="N128" s="7"/>
      <c r="O128" s="7"/>
      <c r="P128" s="353"/>
      <c r="Q128" s="7"/>
      <c r="R128" s="7"/>
      <c r="S128" s="7"/>
      <c r="T128" s="7"/>
      <c r="U128" s="7"/>
      <c r="V128" s="7"/>
      <c r="W128" s="7"/>
      <c r="X128" s="7"/>
      <c r="Y128" s="7"/>
    </row>
    <row r="129" spans="1:25" ht="11.25" customHeight="1">
      <c r="A129" s="7"/>
      <c r="B129" s="158">
        <f>MAX($B$44:B128)+1</f>
        <v>81</v>
      </c>
      <c r="C129" s="40">
        <f t="shared" si="7"/>
        <v>-1110.2050194164945</v>
      </c>
      <c r="D129" s="40">
        <f t="shared" si="8"/>
        <v>-909.41207472558335</v>
      </c>
      <c r="E129" s="40">
        <f t="shared" si="9"/>
        <v>-200.79294469091099</v>
      </c>
      <c r="F129" s="159">
        <f t="shared" si="3"/>
        <v>39249.17686345664</v>
      </c>
      <c r="G129" s="7"/>
      <c r="H129" s="7"/>
      <c r="I129" s="7"/>
      <c r="J129" s="7"/>
      <c r="K129" s="7"/>
      <c r="L129" s="7"/>
      <c r="M129" s="7"/>
      <c r="N129" s="7"/>
      <c r="O129" s="7"/>
      <c r="P129" s="353"/>
      <c r="Q129" s="7"/>
      <c r="R129" s="7"/>
      <c r="S129" s="7"/>
      <c r="T129" s="7"/>
      <c r="U129" s="7"/>
      <c r="V129" s="7"/>
      <c r="W129" s="7"/>
      <c r="X129" s="7"/>
      <c r="Y129" s="7"/>
    </row>
    <row r="130" spans="1:25" ht="11.25" customHeight="1">
      <c r="A130" s="7"/>
      <c r="B130" s="158">
        <f>MAX($B$44:B129)+1</f>
        <v>82</v>
      </c>
      <c r="C130" s="40">
        <f t="shared" si="7"/>
        <v>-1110.2050194164945</v>
      </c>
      <c r="D130" s="40">
        <f t="shared" si="8"/>
        <v>-913.95913509921138</v>
      </c>
      <c r="E130" s="40">
        <f t="shared" si="9"/>
        <v>-196.2458843172831</v>
      </c>
      <c r="F130" s="159">
        <f t="shared" si="3"/>
        <v>38335.217728357427</v>
      </c>
      <c r="G130" s="7"/>
      <c r="H130" s="7"/>
      <c r="I130" s="7"/>
      <c r="J130" s="7"/>
      <c r="K130" s="7"/>
      <c r="L130" s="7"/>
      <c r="M130" s="7"/>
      <c r="N130" s="7"/>
      <c r="O130" s="7"/>
      <c r="P130" s="353"/>
      <c r="Q130" s="7"/>
      <c r="R130" s="7"/>
      <c r="S130" s="7"/>
      <c r="T130" s="7"/>
      <c r="U130" s="7"/>
      <c r="V130" s="7"/>
      <c r="W130" s="7"/>
      <c r="X130" s="7"/>
      <c r="Y130" s="7"/>
    </row>
    <row r="131" spans="1:25" ht="11.25" customHeight="1">
      <c r="A131" s="7"/>
      <c r="B131" s="158">
        <f>MAX($B$44:B130)+1</f>
        <v>83</v>
      </c>
      <c r="C131" s="40">
        <f t="shared" si="7"/>
        <v>-1110.2050194164945</v>
      </c>
      <c r="D131" s="40">
        <f t="shared" si="8"/>
        <v>-918.52893077470742</v>
      </c>
      <c r="E131" s="40">
        <f t="shared" si="9"/>
        <v>-191.67608864178703</v>
      </c>
      <c r="F131" s="159">
        <f t="shared" si="3"/>
        <v>37416.688797582719</v>
      </c>
      <c r="G131" s="7"/>
      <c r="H131" s="7"/>
      <c r="I131" s="7"/>
      <c r="J131" s="7"/>
      <c r="K131" s="7"/>
      <c r="L131" s="7"/>
      <c r="M131" s="7"/>
      <c r="N131" s="7"/>
      <c r="O131" s="7"/>
      <c r="P131" s="353"/>
      <c r="Q131" s="7"/>
      <c r="R131" s="7"/>
      <c r="S131" s="7"/>
      <c r="T131" s="7"/>
      <c r="U131" s="7"/>
      <c r="V131" s="7"/>
      <c r="W131" s="7"/>
      <c r="X131" s="7"/>
      <c r="Y131" s="7"/>
    </row>
    <row r="132" spans="1:25" ht="11.25" customHeight="1">
      <c r="A132" s="7"/>
      <c r="B132" s="158">
        <f>MAX($B$44:B131)+1</f>
        <v>84</v>
      </c>
      <c r="C132" s="40">
        <f t="shared" si="7"/>
        <v>-1110.2050194164945</v>
      </c>
      <c r="D132" s="40">
        <f t="shared" si="8"/>
        <v>-923.12157542858097</v>
      </c>
      <c r="E132" s="40">
        <f t="shared" si="9"/>
        <v>-187.08344398791354</v>
      </c>
      <c r="F132" s="159">
        <f t="shared" si="3"/>
        <v>36493.567222154139</v>
      </c>
      <c r="G132" s="7"/>
      <c r="H132" s="7"/>
      <c r="I132" s="7"/>
      <c r="J132" s="7"/>
      <c r="K132" s="7"/>
      <c r="L132" s="7"/>
      <c r="M132" s="7"/>
      <c r="N132" s="7"/>
      <c r="O132" s="7"/>
      <c r="P132" s="353"/>
      <c r="Q132" s="7"/>
      <c r="R132" s="7"/>
      <c r="S132" s="7"/>
      <c r="T132" s="7"/>
      <c r="U132" s="7"/>
      <c r="V132" s="7"/>
      <c r="W132" s="7"/>
      <c r="X132" s="7"/>
      <c r="Y132" s="7"/>
    </row>
    <row r="133" spans="1:25" ht="11.25" customHeight="1">
      <c r="A133" s="7"/>
      <c r="B133" s="158">
        <f>MAX($B$44:B132)+1</f>
        <v>85</v>
      </c>
      <c r="C133" s="40">
        <f t="shared" si="7"/>
        <v>-1110.2050194164945</v>
      </c>
      <c r="D133" s="40">
        <f t="shared" si="8"/>
        <v>-927.73718330572387</v>
      </c>
      <c r="E133" s="40">
        <f t="shared" si="9"/>
        <v>-182.46783611077058</v>
      </c>
      <c r="F133" s="159">
        <f t="shared" si="3"/>
        <v>35565.830038848413</v>
      </c>
      <c r="G133" s="7"/>
      <c r="H133" s="7"/>
      <c r="I133" s="7"/>
      <c r="J133" s="7"/>
      <c r="K133" s="7"/>
      <c r="L133" s="7"/>
      <c r="M133" s="7"/>
      <c r="N133" s="7"/>
      <c r="O133" s="7"/>
      <c r="P133" s="353"/>
      <c r="Q133" s="7"/>
      <c r="R133" s="7"/>
      <c r="S133" s="7"/>
      <c r="T133" s="7"/>
      <c r="U133" s="7"/>
      <c r="V133" s="7"/>
      <c r="W133" s="7"/>
      <c r="X133" s="7"/>
      <c r="Y133" s="7"/>
    </row>
    <row r="134" spans="1:25" ht="11.25" customHeight="1">
      <c r="A134" s="7"/>
      <c r="B134" s="158">
        <f>MAX($B$44:B133)+1</f>
        <v>86</v>
      </c>
      <c r="C134" s="40">
        <f t="shared" si="7"/>
        <v>-1110.2050194164945</v>
      </c>
      <c r="D134" s="40">
        <f t="shared" si="8"/>
        <v>-932.3758692222525</v>
      </c>
      <c r="E134" s="40">
        <f t="shared" si="9"/>
        <v>-177.829150194242</v>
      </c>
      <c r="F134" s="159">
        <f t="shared" si="3"/>
        <v>34633.454169626159</v>
      </c>
      <c r="G134" s="7"/>
      <c r="H134" s="7"/>
      <c r="I134" s="7"/>
      <c r="J134" s="7"/>
      <c r="K134" s="7"/>
      <c r="L134" s="7"/>
      <c r="M134" s="7"/>
      <c r="N134" s="7"/>
      <c r="O134" s="7"/>
      <c r="P134" s="353"/>
      <c r="Q134" s="7"/>
      <c r="R134" s="7"/>
      <c r="S134" s="7"/>
      <c r="T134" s="7"/>
      <c r="U134" s="7"/>
      <c r="V134" s="7"/>
      <c r="W134" s="7"/>
      <c r="X134" s="7"/>
      <c r="Y134" s="7"/>
    </row>
    <row r="135" spans="1:25" ht="11.25" customHeight="1">
      <c r="A135" s="7"/>
      <c r="B135" s="158">
        <f>MAX($B$44:B134)+1</f>
        <v>87</v>
      </c>
      <c r="C135" s="40">
        <f t="shared" si="7"/>
        <v>-1110.2050194164945</v>
      </c>
      <c r="D135" s="40">
        <f t="shared" si="8"/>
        <v>-937.03774856836378</v>
      </c>
      <c r="E135" s="40">
        <f t="shared" si="9"/>
        <v>-173.1672708481307</v>
      </c>
      <c r="F135" s="159">
        <f t="shared" si="3"/>
        <v>33696.416421057795</v>
      </c>
      <c r="G135" s="7"/>
      <c r="H135" s="7"/>
      <c r="I135" s="7"/>
      <c r="J135" s="7"/>
      <c r="K135" s="7"/>
      <c r="L135" s="7"/>
      <c r="M135" s="7"/>
      <c r="N135" s="7"/>
      <c r="O135" s="7"/>
      <c r="P135" s="353"/>
      <c r="Q135" s="7"/>
      <c r="R135" s="7"/>
      <c r="S135" s="7"/>
      <c r="T135" s="7"/>
      <c r="U135" s="7"/>
      <c r="V135" s="7"/>
      <c r="W135" s="7"/>
      <c r="X135" s="7"/>
      <c r="Y135" s="7"/>
    </row>
    <row r="136" spans="1:25" ht="11.25" customHeight="1">
      <c r="A136" s="7"/>
      <c r="B136" s="158">
        <f>MAX($B$44:B135)+1</f>
        <v>88</v>
      </c>
      <c r="C136" s="40">
        <f t="shared" si="7"/>
        <v>-1110.2050194164945</v>
      </c>
      <c r="D136" s="40">
        <f t="shared" si="8"/>
        <v>-941.72293731120567</v>
      </c>
      <c r="E136" s="40">
        <f t="shared" si="9"/>
        <v>-168.4820821052889</v>
      </c>
      <c r="F136" s="159">
        <f t="shared" si="3"/>
        <v>32754.693483746589</v>
      </c>
      <c r="G136" s="7"/>
      <c r="H136" s="7"/>
      <c r="I136" s="7"/>
      <c r="J136" s="7"/>
      <c r="K136" s="7"/>
      <c r="L136" s="7"/>
      <c r="M136" s="7"/>
      <c r="N136" s="7"/>
      <c r="O136" s="7"/>
      <c r="P136" s="353"/>
      <c r="Q136" s="7"/>
      <c r="R136" s="7"/>
      <c r="S136" s="7"/>
      <c r="T136" s="7"/>
      <c r="U136" s="7"/>
      <c r="V136" s="7"/>
      <c r="W136" s="7"/>
      <c r="X136" s="7"/>
      <c r="Y136" s="7"/>
    </row>
    <row r="137" spans="1:25" ht="11.25" customHeight="1">
      <c r="A137" s="7"/>
      <c r="B137" s="158">
        <f>MAX($B$44:B136)+1</f>
        <v>89</v>
      </c>
      <c r="C137" s="40">
        <f t="shared" si="7"/>
        <v>-1110.2050194164945</v>
      </c>
      <c r="D137" s="40">
        <f t="shared" si="8"/>
        <v>-946.43155199776174</v>
      </c>
      <c r="E137" s="40">
        <f t="shared" si="9"/>
        <v>-163.77346741873285</v>
      </c>
      <c r="F137" s="159">
        <f t="shared" si="3"/>
        <v>31808.261931748828</v>
      </c>
      <c r="G137" s="7"/>
      <c r="H137" s="7"/>
      <c r="I137" s="7"/>
      <c r="J137" s="7"/>
      <c r="K137" s="7"/>
      <c r="L137" s="7"/>
      <c r="M137" s="7"/>
      <c r="N137" s="7"/>
      <c r="O137" s="7"/>
      <c r="P137" s="353"/>
      <c r="Q137" s="7"/>
      <c r="R137" s="7"/>
      <c r="S137" s="7"/>
      <c r="T137" s="7"/>
      <c r="U137" s="7"/>
      <c r="V137" s="7"/>
      <c r="W137" s="7"/>
      <c r="X137" s="7"/>
      <c r="Y137" s="7"/>
    </row>
    <row r="138" spans="1:25" ht="11.25" customHeight="1">
      <c r="A138" s="7"/>
      <c r="B138" s="158">
        <f>MAX($B$44:B137)+1</f>
        <v>90</v>
      </c>
      <c r="C138" s="40">
        <f t="shared" si="7"/>
        <v>-1110.2050194164945</v>
      </c>
      <c r="D138" s="40">
        <f t="shared" si="8"/>
        <v>-951.16370975775033</v>
      </c>
      <c r="E138" s="40">
        <f t="shared" si="9"/>
        <v>-159.04130965874404</v>
      </c>
      <c r="F138" s="159">
        <f t="shared" si="3"/>
        <v>30857.098221991077</v>
      </c>
      <c r="G138" s="7"/>
      <c r="H138" s="7"/>
      <c r="I138" s="7"/>
      <c r="J138" s="7"/>
      <c r="K138" s="7"/>
      <c r="L138" s="7"/>
      <c r="M138" s="7"/>
      <c r="N138" s="7"/>
      <c r="O138" s="7"/>
      <c r="P138" s="353"/>
      <c r="Q138" s="7"/>
      <c r="R138" s="7"/>
      <c r="S138" s="7"/>
      <c r="T138" s="7"/>
      <c r="U138" s="7"/>
      <c r="V138" s="7"/>
      <c r="W138" s="7"/>
      <c r="X138" s="7"/>
      <c r="Y138" s="7"/>
    </row>
    <row r="139" spans="1:25" ht="11.25" customHeight="1">
      <c r="A139" s="7"/>
      <c r="B139" s="158">
        <f>MAX($B$44:B138)+1</f>
        <v>91</v>
      </c>
      <c r="C139" s="40">
        <f t="shared" si="7"/>
        <v>-1110.2050194164945</v>
      </c>
      <c r="D139" s="40">
        <f t="shared" si="8"/>
        <v>-955.91952830653918</v>
      </c>
      <c r="E139" s="40">
        <f t="shared" si="9"/>
        <v>-154.28549110995533</v>
      </c>
      <c r="F139" s="159">
        <f t="shared" si="3"/>
        <v>29901.178693684538</v>
      </c>
      <c r="G139" s="7"/>
      <c r="H139" s="7"/>
      <c r="I139" s="7"/>
      <c r="J139" s="7"/>
      <c r="K139" s="7"/>
      <c r="L139" s="7"/>
      <c r="M139" s="7"/>
      <c r="N139" s="7"/>
      <c r="O139" s="7"/>
      <c r="P139" s="353"/>
      <c r="Q139" s="7"/>
      <c r="R139" s="7"/>
      <c r="S139" s="7"/>
      <c r="T139" s="7"/>
      <c r="U139" s="7"/>
      <c r="V139" s="7"/>
      <c r="W139" s="7"/>
      <c r="X139" s="7"/>
      <c r="Y139" s="7"/>
    </row>
    <row r="140" spans="1:25" ht="11.25" customHeight="1">
      <c r="A140" s="7"/>
      <c r="B140" s="158">
        <f>MAX($B$44:B139)+1</f>
        <v>92</v>
      </c>
      <c r="C140" s="40">
        <f t="shared" si="7"/>
        <v>-1110.2050194164945</v>
      </c>
      <c r="D140" s="40">
        <f t="shared" si="8"/>
        <v>-960.69912594807192</v>
      </c>
      <c r="E140" s="40">
        <f t="shared" si="9"/>
        <v>-149.50589346842261</v>
      </c>
      <c r="F140" s="159">
        <f t="shared" si="3"/>
        <v>28940.479567736467</v>
      </c>
      <c r="G140" s="7"/>
      <c r="H140" s="7"/>
      <c r="I140" s="7"/>
      <c r="J140" s="7"/>
      <c r="K140" s="7"/>
      <c r="L140" s="7"/>
      <c r="M140" s="7"/>
      <c r="N140" s="7"/>
      <c r="O140" s="7"/>
      <c r="P140" s="353"/>
      <c r="Q140" s="7"/>
      <c r="R140" s="7"/>
      <c r="S140" s="7"/>
      <c r="T140" s="7"/>
      <c r="U140" s="7"/>
      <c r="V140" s="7"/>
      <c r="W140" s="7"/>
      <c r="X140" s="7"/>
      <c r="Y140" s="7"/>
    </row>
    <row r="141" spans="1:25" ht="11.25" customHeight="1">
      <c r="A141" s="7"/>
      <c r="B141" s="158">
        <f>MAX($B$44:B140)+1</f>
        <v>93</v>
      </c>
      <c r="C141" s="40">
        <f t="shared" si="7"/>
        <v>-1110.2050194164945</v>
      </c>
      <c r="D141" s="40">
        <f t="shared" si="8"/>
        <v>-965.50262157781231</v>
      </c>
      <c r="E141" s="40">
        <f t="shared" si="9"/>
        <v>-144.70239783868223</v>
      </c>
      <c r="F141" s="159">
        <f t="shared" si="3"/>
        <v>27974.976946158655</v>
      </c>
      <c r="G141" s="7"/>
      <c r="H141" s="7"/>
      <c r="I141" s="7"/>
      <c r="J141" s="7"/>
      <c r="K141" s="7"/>
      <c r="L141" s="7"/>
      <c r="M141" s="7"/>
      <c r="N141" s="7"/>
      <c r="O141" s="7"/>
      <c r="P141" s="353"/>
      <c r="Q141" s="7"/>
      <c r="R141" s="7"/>
      <c r="S141" s="7"/>
      <c r="T141" s="7"/>
      <c r="U141" s="7"/>
      <c r="V141" s="7"/>
      <c r="W141" s="7"/>
      <c r="X141" s="7"/>
      <c r="Y141" s="7"/>
    </row>
    <row r="142" spans="1:25" ht="11.25" customHeight="1">
      <c r="A142" s="7"/>
      <c r="B142" s="158">
        <f>MAX($B$44:B141)+1</f>
        <v>94</v>
      </c>
      <c r="C142" s="40">
        <f t="shared" si="7"/>
        <v>-1110.2050194164945</v>
      </c>
      <c r="D142" s="40">
        <f t="shared" si="8"/>
        <v>-970.33013468570118</v>
      </c>
      <c r="E142" s="40">
        <f t="shared" si="9"/>
        <v>-139.87488473079318</v>
      </c>
      <c r="F142" s="159">
        <f t="shared" si="3"/>
        <v>27004.646811472954</v>
      </c>
      <c r="G142" s="7"/>
      <c r="H142" s="7"/>
      <c r="I142" s="7"/>
      <c r="J142" s="7"/>
      <c r="K142" s="7"/>
      <c r="L142" s="7"/>
      <c r="M142" s="7"/>
      <c r="N142" s="7"/>
      <c r="O142" s="7"/>
      <c r="P142" s="353"/>
      <c r="Q142" s="7"/>
      <c r="R142" s="7"/>
      <c r="S142" s="7"/>
      <c r="T142" s="7"/>
      <c r="U142" s="7"/>
      <c r="V142" s="7"/>
      <c r="W142" s="7"/>
      <c r="X142" s="7"/>
      <c r="Y142" s="7"/>
    </row>
    <row r="143" spans="1:25" ht="11.25" customHeight="1">
      <c r="A143" s="7"/>
      <c r="B143" s="158">
        <f>MAX($B$44:B142)+1</f>
        <v>95</v>
      </c>
      <c r="C143" s="40">
        <f t="shared" si="7"/>
        <v>-1110.2050194164945</v>
      </c>
      <c r="D143" s="40">
        <f t="shared" si="8"/>
        <v>-975.18178535912978</v>
      </c>
      <c r="E143" s="40">
        <f t="shared" si="9"/>
        <v>-135.02323405736468</v>
      </c>
      <c r="F143" s="159">
        <f t="shared" si="3"/>
        <v>26029.465026113823</v>
      </c>
      <c r="G143" s="7"/>
      <c r="H143" s="7"/>
      <c r="I143" s="7"/>
      <c r="J143" s="7"/>
      <c r="K143" s="7"/>
      <c r="L143" s="7"/>
      <c r="M143" s="7"/>
      <c r="N143" s="7"/>
      <c r="O143" s="7"/>
      <c r="P143" s="353"/>
      <c r="Q143" s="7"/>
      <c r="R143" s="7"/>
      <c r="S143" s="7"/>
      <c r="T143" s="7"/>
      <c r="U143" s="7"/>
      <c r="V143" s="7"/>
      <c r="W143" s="7"/>
      <c r="X143" s="7"/>
      <c r="Y143" s="7"/>
    </row>
    <row r="144" spans="1:25" ht="11.25" customHeight="1">
      <c r="A144" s="7"/>
      <c r="B144" s="158">
        <f>MAX($B$44:B143)+1</f>
        <v>96</v>
      </c>
      <c r="C144" s="40">
        <f t="shared" si="7"/>
        <v>-1110.2050194164945</v>
      </c>
      <c r="D144" s="40">
        <f t="shared" si="8"/>
        <v>-980.05769428592544</v>
      </c>
      <c r="E144" s="40">
        <f t="shared" si="9"/>
        <v>-130.14732513056902</v>
      </c>
      <c r="F144" s="159">
        <f t="shared" si="3"/>
        <v>25049.407331827897</v>
      </c>
      <c r="G144" s="7"/>
      <c r="H144" s="7"/>
      <c r="I144" s="7"/>
      <c r="J144" s="7"/>
      <c r="K144" s="7"/>
      <c r="L144" s="7"/>
      <c r="M144" s="7"/>
      <c r="N144" s="7"/>
      <c r="O144" s="7"/>
      <c r="P144" s="353"/>
      <c r="Q144" s="7"/>
      <c r="R144" s="7"/>
      <c r="S144" s="7"/>
      <c r="T144" s="7"/>
      <c r="U144" s="7"/>
      <c r="V144" s="7"/>
      <c r="W144" s="7"/>
      <c r="X144" s="7"/>
      <c r="Y144" s="7"/>
    </row>
    <row r="145" spans="1:25" ht="11.25" customHeight="1">
      <c r="A145" s="7"/>
      <c r="B145" s="158">
        <f>MAX($B$44:B144)+1</f>
        <v>97</v>
      </c>
      <c r="C145" s="40">
        <f t="shared" ref="C145:C176" si="10">IFERROR(IF(F144&gt;0.1,PMT($D$44/$D$43,$D$42*$D$43,$D$41),0),0)</f>
        <v>-1110.2050194164945</v>
      </c>
      <c r="D145" s="40">
        <f t="shared" ref="D145:D168" si="11">IF(F144&gt;0,PPMT($D$45,$B145,$D$42*$D$43,$D$41),0)</f>
        <v>-984.95798275735513</v>
      </c>
      <c r="E145" s="40">
        <f t="shared" ref="E145:E168" si="12">IF(F144&gt;0,IPMT($D$45,$B145,$D$42*$D$43,$D$41),0)</f>
        <v>-125.24703665913941</v>
      </c>
      <c r="F145" s="159">
        <f t="shared" si="3"/>
        <v>24064.449349070543</v>
      </c>
      <c r="G145" s="7"/>
      <c r="H145" s="7"/>
      <c r="I145" s="7"/>
      <c r="J145" s="7"/>
      <c r="K145" s="7"/>
      <c r="L145" s="7"/>
      <c r="M145" s="7"/>
      <c r="N145" s="7"/>
      <c r="O145" s="7"/>
      <c r="P145" s="353"/>
      <c r="Q145" s="7"/>
      <c r="R145" s="7"/>
      <c r="S145" s="7"/>
      <c r="T145" s="7"/>
      <c r="U145" s="7"/>
      <c r="V145" s="7"/>
      <c r="W145" s="7"/>
      <c r="X145" s="7"/>
      <c r="Y145" s="7"/>
    </row>
    <row r="146" spans="1:25" ht="11.25" customHeight="1">
      <c r="A146" s="7"/>
      <c r="B146" s="158">
        <f>MAX($B$44:B145)+1</f>
        <v>98</v>
      </c>
      <c r="C146" s="40">
        <f t="shared" si="10"/>
        <v>-1110.2050194164945</v>
      </c>
      <c r="D146" s="40">
        <f t="shared" si="11"/>
        <v>-989.88277267114188</v>
      </c>
      <c r="E146" s="40">
        <f t="shared" si="12"/>
        <v>-120.32224674535263</v>
      </c>
      <c r="F146" s="159">
        <f t="shared" si="3"/>
        <v>23074.5665763994</v>
      </c>
      <c r="G146" s="7"/>
      <c r="H146" s="7"/>
      <c r="I146" s="7"/>
      <c r="J146" s="7"/>
      <c r="K146" s="7"/>
      <c r="L146" s="7"/>
      <c r="M146" s="7"/>
      <c r="N146" s="7"/>
      <c r="O146" s="7"/>
      <c r="P146" s="353"/>
      <c r="Q146" s="7"/>
      <c r="R146" s="7"/>
      <c r="S146" s="7"/>
      <c r="T146" s="7"/>
      <c r="U146" s="7"/>
      <c r="V146" s="7"/>
      <c r="W146" s="7"/>
      <c r="X146" s="7"/>
      <c r="Y146" s="7"/>
    </row>
    <row r="147" spans="1:25" ht="11.25" customHeight="1">
      <c r="A147" s="7"/>
      <c r="B147" s="158">
        <f>MAX($B$44:B146)+1</f>
        <v>99</v>
      </c>
      <c r="C147" s="40">
        <f t="shared" si="10"/>
        <v>-1110.2050194164945</v>
      </c>
      <c r="D147" s="40">
        <f t="shared" si="11"/>
        <v>-994.83218653449762</v>
      </c>
      <c r="E147" s="40">
        <f t="shared" si="12"/>
        <v>-115.37283288199691</v>
      </c>
      <c r="F147" s="159">
        <f t="shared" si="3"/>
        <v>22079.734389864901</v>
      </c>
      <c r="G147" s="7"/>
      <c r="H147" s="7"/>
      <c r="I147" s="7"/>
      <c r="J147" s="7"/>
      <c r="K147" s="7"/>
      <c r="L147" s="7"/>
      <c r="M147" s="7"/>
      <c r="N147" s="7"/>
      <c r="O147" s="7"/>
      <c r="P147" s="353"/>
      <c r="Q147" s="7"/>
      <c r="R147" s="7"/>
      <c r="S147" s="7"/>
      <c r="T147" s="7"/>
      <c r="U147" s="7"/>
      <c r="V147" s="7"/>
      <c r="W147" s="7"/>
      <c r="X147" s="7"/>
      <c r="Y147" s="7"/>
    </row>
    <row r="148" spans="1:25" ht="11.25" customHeight="1">
      <c r="A148" s="7"/>
      <c r="B148" s="158">
        <f>MAX($B$44:B147)+1</f>
        <v>100</v>
      </c>
      <c r="C148" s="40">
        <f t="shared" si="10"/>
        <v>-1110.2050194164945</v>
      </c>
      <c r="D148" s="40">
        <f t="shared" si="11"/>
        <v>-999.80634746716999</v>
      </c>
      <c r="E148" s="40">
        <f t="shared" si="12"/>
        <v>-110.39867194932444</v>
      </c>
      <c r="F148" s="159">
        <f t="shared" si="3"/>
        <v>21079.928042397732</v>
      </c>
      <c r="G148" s="7"/>
      <c r="H148" s="7"/>
      <c r="I148" s="7"/>
      <c r="J148" s="7"/>
      <c r="K148" s="7"/>
      <c r="L148" s="7"/>
      <c r="M148" s="7"/>
      <c r="N148" s="7"/>
      <c r="O148" s="7"/>
      <c r="P148" s="353"/>
      <c r="Q148" s="7"/>
      <c r="R148" s="7"/>
      <c r="S148" s="7"/>
      <c r="T148" s="7"/>
      <c r="U148" s="7"/>
      <c r="V148" s="7"/>
      <c r="W148" s="7"/>
      <c r="X148" s="7"/>
      <c r="Y148" s="7"/>
    </row>
    <row r="149" spans="1:25" ht="11.25" customHeight="1">
      <c r="A149" s="7"/>
      <c r="B149" s="158">
        <f>MAX($B$44:B148)+1</f>
        <v>101</v>
      </c>
      <c r="C149" s="40">
        <f t="shared" si="10"/>
        <v>-1110.2050194164945</v>
      </c>
      <c r="D149" s="40">
        <f t="shared" si="11"/>
        <v>-1004.8053792045059</v>
      </c>
      <c r="E149" s="40">
        <f t="shared" si="12"/>
        <v>-105.39964021198857</v>
      </c>
      <c r="F149" s="159">
        <f t="shared" si="3"/>
        <v>20075.122663193226</v>
      </c>
      <c r="G149" s="7"/>
      <c r="H149" s="7"/>
      <c r="I149" s="7"/>
      <c r="J149" s="7"/>
      <c r="K149" s="7"/>
      <c r="L149" s="7"/>
      <c r="M149" s="7"/>
      <c r="N149" s="7"/>
      <c r="O149" s="7"/>
      <c r="P149" s="353"/>
      <c r="Q149" s="7"/>
      <c r="R149" s="7"/>
      <c r="S149" s="7"/>
      <c r="T149" s="7"/>
      <c r="U149" s="7"/>
      <c r="V149" s="7"/>
      <c r="W149" s="7"/>
      <c r="X149" s="7"/>
      <c r="Y149" s="7"/>
    </row>
    <row r="150" spans="1:25" ht="11.25" customHeight="1">
      <c r="A150" s="7"/>
      <c r="B150" s="158">
        <f>MAX($B$44:B149)+1</f>
        <v>102</v>
      </c>
      <c r="C150" s="40">
        <f t="shared" si="10"/>
        <v>-1110.2050194164945</v>
      </c>
      <c r="D150" s="40">
        <f t="shared" si="11"/>
        <v>-1009.8294061005284</v>
      </c>
      <c r="E150" s="40">
        <f t="shared" si="12"/>
        <v>-100.37561331596604</v>
      </c>
      <c r="F150" s="159">
        <f t="shared" si="3"/>
        <v>19065.293257092697</v>
      </c>
      <c r="G150" s="7"/>
      <c r="H150" s="7"/>
      <c r="I150" s="7"/>
      <c r="J150" s="7"/>
      <c r="K150" s="7"/>
      <c r="L150" s="7"/>
      <c r="M150" s="7"/>
      <c r="N150" s="7"/>
      <c r="O150" s="7"/>
      <c r="P150" s="353"/>
      <c r="Q150" s="7"/>
      <c r="R150" s="7"/>
      <c r="S150" s="7"/>
      <c r="T150" s="7"/>
      <c r="U150" s="7"/>
      <c r="V150" s="7"/>
      <c r="W150" s="7"/>
      <c r="X150" s="7"/>
      <c r="Y150" s="7"/>
    </row>
    <row r="151" spans="1:25" ht="11.25" customHeight="1">
      <c r="A151" s="7"/>
      <c r="B151" s="158">
        <f>MAX($B$44:B150)+1</f>
        <v>103</v>
      </c>
      <c r="C151" s="40">
        <f t="shared" si="10"/>
        <v>-1110.2050194164945</v>
      </c>
      <c r="D151" s="40">
        <f t="shared" si="11"/>
        <v>-1014.8785531310311</v>
      </c>
      <c r="E151" s="40">
        <f t="shared" si="12"/>
        <v>-95.326466285463411</v>
      </c>
      <c r="F151" s="159">
        <f t="shared" si="3"/>
        <v>18050.414703961666</v>
      </c>
      <c r="G151" s="7"/>
      <c r="H151" s="7"/>
      <c r="I151" s="7"/>
      <c r="J151" s="7"/>
      <c r="K151" s="7"/>
      <c r="L151" s="7"/>
      <c r="M151" s="7"/>
      <c r="N151" s="7"/>
      <c r="O151" s="7"/>
      <c r="P151" s="353"/>
      <c r="Q151" s="7"/>
      <c r="R151" s="7"/>
      <c r="S151" s="7"/>
      <c r="T151" s="7"/>
      <c r="U151" s="7"/>
      <c r="V151" s="7"/>
      <c r="W151" s="7"/>
      <c r="X151" s="7"/>
      <c r="Y151" s="7"/>
    </row>
    <row r="152" spans="1:25" ht="11.25" customHeight="1">
      <c r="A152" s="7"/>
      <c r="B152" s="158">
        <f>MAX($B$44:B151)+1</f>
        <v>104</v>
      </c>
      <c r="C152" s="40">
        <f t="shared" si="10"/>
        <v>-1110.2050194164945</v>
      </c>
      <c r="D152" s="40">
        <f t="shared" si="11"/>
        <v>-1019.9529458966863</v>
      </c>
      <c r="E152" s="40">
        <f t="shared" si="12"/>
        <v>-90.252073519808221</v>
      </c>
      <c r="F152" s="159">
        <f t="shared" si="3"/>
        <v>17030.461758064979</v>
      </c>
      <c r="G152" s="7"/>
      <c r="H152" s="7"/>
      <c r="I152" s="7"/>
      <c r="J152" s="7"/>
      <c r="K152" s="7"/>
      <c r="L152" s="7"/>
      <c r="M152" s="7"/>
      <c r="N152" s="7"/>
      <c r="O152" s="7"/>
      <c r="P152" s="353"/>
      <c r="Q152" s="7"/>
      <c r="R152" s="7"/>
      <c r="S152" s="7"/>
      <c r="T152" s="7"/>
      <c r="U152" s="7"/>
      <c r="V152" s="7"/>
      <c r="W152" s="7"/>
      <c r="X152" s="7"/>
      <c r="Y152" s="7"/>
    </row>
    <row r="153" spans="1:25" ht="11.25" customHeight="1">
      <c r="A153" s="7"/>
      <c r="B153" s="158">
        <f>MAX($B$44:B152)+1</f>
        <v>105</v>
      </c>
      <c r="C153" s="40">
        <f t="shared" si="10"/>
        <v>-1110.2050194164945</v>
      </c>
      <c r="D153" s="40">
        <f t="shared" si="11"/>
        <v>-1025.0527106261698</v>
      </c>
      <c r="E153" s="40">
        <f t="shared" si="12"/>
        <v>-85.15230879032481</v>
      </c>
      <c r="F153" s="159">
        <f t="shared" si="3"/>
        <v>16005.40904743881</v>
      </c>
      <c r="G153" s="7"/>
      <c r="H153" s="7"/>
      <c r="I153" s="7"/>
      <c r="J153" s="7"/>
      <c r="K153" s="7"/>
      <c r="L153" s="7"/>
      <c r="M153" s="7"/>
      <c r="N153" s="7"/>
      <c r="O153" s="7"/>
      <c r="P153" s="353"/>
      <c r="Q153" s="7"/>
      <c r="R153" s="7"/>
      <c r="S153" s="7"/>
      <c r="T153" s="7"/>
      <c r="U153" s="7"/>
      <c r="V153" s="7"/>
      <c r="W153" s="7"/>
      <c r="X153" s="7"/>
      <c r="Y153" s="7"/>
    </row>
    <row r="154" spans="1:25" ht="11.25" customHeight="1">
      <c r="A154" s="7"/>
      <c r="B154" s="158">
        <f>MAX($B$44:B153)+1</f>
        <v>106</v>
      </c>
      <c r="C154" s="40">
        <f t="shared" si="10"/>
        <v>-1110.2050194164945</v>
      </c>
      <c r="D154" s="40">
        <f t="shared" si="11"/>
        <v>-1030.1779741793005</v>
      </c>
      <c r="E154" s="40">
        <f t="shared" si="12"/>
        <v>-80.02704523719396</v>
      </c>
      <c r="F154" s="159">
        <f t="shared" si="3"/>
        <v>14975.231073259511</v>
      </c>
      <c r="G154" s="7"/>
      <c r="H154" s="7"/>
      <c r="I154" s="7"/>
      <c r="J154" s="7"/>
      <c r="K154" s="7"/>
      <c r="L154" s="7"/>
      <c r="M154" s="7"/>
      <c r="N154" s="7"/>
      <c r="O154" s="7"/>
      <c r="P154" s="353"/>
      <c r="Q154" s="7"/>
      <c r="R154" s="7"/>
      <c r="S154" s="7"/>
      <c r="T154" s="7"/>
      <c r="U154" s="7"/>
      <c r="V154" s="7"/>
      <c r="W154" s="7"/>
      <c r="X154" s="7"/>
      <c r="Y154" s="7"/>
    </row>
    <row r="155" spans="1:25" ht="11.25" customHeight="1">
      <c r="A155" s="7"/>
      <c r="B155" s="158">
        <f>MAX($B$44:B154)+1</f>
        <v>107</v>
      </c>
      <c r="C155" s="40">
        <f t="shared" si="10"/>
        <v>-1110.2050194164945</v>
      </c>
      <c r="D155" s="40">
        <f t="shared" si="11"/>
        <v>-1035.3288640501971</v>
      </c>
      <c r="E155" s="40">
        <f t="shared" si="12"/>
        <v>-74.876155366297439</v>
      </c>
      <c r="F155" s="159">
        <f t="shared" si="3"/>
        <v>13939.902209209313</v>
      </c>
      <c r="G155" s="7"/>
      <c r="H155" s="7"/>
      <c r="I155" s="7"/>
      <c r="J155" s="7"/>
      <c r="K155" s="7"/>
      <c r="L155" s="7"/>
      <c r="M155" s="7"/>
      <c r="N155" s="7"/>
      <c r="O155" s="7"/>
      <c r="P155" s="353"/>
      <c r="Q155" s="7"/>
      <c r="R155" s="7"/>
      <c r="S155" s="7"/>
      <c r="T155" s="7"/>
      <c r="U155" s="7"/>
      <c r="V155" s="7"/>
      <c r="W155" s="7"/>
      <c r="X155" s="7"/>
      <c r="Y155" s="7"/>
    </row>
    <row r="156" spans="1:25" ht="11.25" customHeight="1">
      <c r="A156" s="7"/>
      <c r="B156" s="158">
        <f>MAX($B$44:B155)+1</f>
        <v>108</v>
      </c>
      <c r="C156" s="40">
        <f t="shared" si="10"/>
        <v>-1110.2050194164945</v>
      </c>
      <c r="D156" s="40">
        <f t="shared" si="11"/>
        <v>-1040.5055083704481</v>
      </c>
      <c r="E156" s="40">
        <f t="shared" si="12"/>
        <v>-69.699511046046482</v>
      </c>
      <c r="F156" s="159">
        <f t="shared" si="3"/>
        <v>12899.396700838864</v>
      </c>
      <c r="G156" s="7"/>
      <c r="H156" s="7"/>
      <c r="I156" s="7"/>
      <c r="J156" s="7"/>
      <c r="K156" s="7"/>
      <c r="L156" s="7"/>
      <c r="M156" s="7"/>
      <c r="N156" s="7"/>
      <c r="O156" s="7"/>
      <c r="P156" s="353"/>
      <c r="Q156" s="7"/>
      <c r="R156" s="7"/>
      <c r="S156" s="7"/>
      <c r="T156" s="7"/>
      <c r="U156" s="7"/>
      <c r="V156" s="7"/>
      <c r="W156" s="7"/>
      <c r="X156" s="7"/>
      <c r="Y156" s="7"/>
    </row>
    <row r="157" spans="1:25" ht="11.25" customHeight="1">
      <c r="A157" s="7"/>
      <c r="B157" s="158">
        <f>MAX($B$44:B156)+1</f>
        <v>109</v>
      </c>
      <c r="C157" s="40">
        <f t="shared" si="10"/>
        <v>-1110.2050194164945</v>
      </c>
      <c r="D157" s="40">
        <f t="shared" si="11"/>
        <v>-1045.7080359123004</v>
      </c>
      <c r="E157" s="40">
        <f t="shared" si="12"/>
        <v>-64.496983504194233</v>
      </c>
      <c r="F157" s="159">
        <f t="shared" si="3"/>
        <v>11853.688664926563</v>
      </c>
      <c r="G157" s="7"/>
      <c r="H157" s="7"/>
      <c r="I157" s="7"/>
      <c r="J157" s="7"/>
      <c r="K157" s="7"/>
      <c r="L157" s="7"/>
      <c r="M157" s="7"/>
      <c r="N157" s="7"/>
      <c r="O157" s="7"/>
      <c r="P157" s="353"/>
      <c r="Q157" s="7"/>
      <c r="R157" s="7"/>
      <c r="S157" s="7"/>
      <c r="T157" s="7"/>
      <c r="U157" s="7"/>
      <c r="V157" s="7"/>
      <c r="W157" s="7"/>
      <c r="X157" s="7"/>
      <c r="Y157" s="7"/>
    </row>
    <row r="158" spans="1:25" ht="11.25" customHeight="1">
      <c r="A158" s="7"/>
      <c r="B158" s="158">
        <f>MAX($B$44:B157)+1</f>
        <v>110</v>
      </c>
      <c r="C158" s="40">
        <f t="shared" si="10"/>
        <v>-1110.2050194164945</v>
      </c>
      <c r="D158" s="40">
        <f t="shared" si="11"/>
        <v>-1050.9365760918618</v>
      </c>
      <c r="E158" s="40">
        <f t="shared" si="12"/>
        <v>-59.268443324632727</v>
      </c>
      <c r="F158" s="159">
        <f t="shared" si="3"/>
        <v>10802.752088834703</v>
      </c>
      <c r="G158" s="7"/>
      <c r="H158" s="7"/>
      <c r="I158" s="7"/>
      <c r="J158" s="7"/>
      <c r="K158" s="7"/>
      <c r="L158" s="7"/>
      <c r="M158" s="7"/>
      <c r="N158" s="7"/>
      <c r="O158" s="7"/>
      <c r="P158" s="353"/>
      <c r="Q158" s="7"/>
      <c r="R158" s="7"/>
      <c r="S158" s="7"/>
      <c r="T158" s="7"/>
      <c r="U158" s="7"/>
      <c r="V158" s="7"/>
      <c r="W158" s="7"/>
      <c r="X158" s="7"/>
      <c r="Y158" s="7"/>
    </row>
    <row r="159" spans="1:25" ht="11.25" customHeight="1">
      <c r="A159" s="7"/>
      <c r="B159" s="158">
        <f>MAX($B$44:B158)+1</f>
        <v>111</v>
      </c>
      <c r="C159" s="40">
        <f t="shared" si="10"/>
        <v>-1110.2050194164945</v>
      </c>
      <c r="D159" s="40">
        <f t="shared" si="11"/>
        <v>-1056.1912589723211</v>
      </c>
      <c r="E159" s="40">
        <f t="shared" si="12"/>
        <v>-54.013760444173421</v>
      </c>
      <c r="F159" s="159">
        <f t="shared" si="3"/>
        <v>9746.5608298623811</v>
      </c>
      <c r="G159" s="7"/>
      <c r="H159" s="7"/>
      <c r="I159" s="7"/>
      <c r="J159" s="7"/>
      <c r="K159" s="7"/>
      <c r="L159" s="7"/>
      <c r="M159" s="7"/>
      <c r="N159" s="7"/>
      <c r="O159" s="7"/>
      <c r="P159" s="353"/>
      <c r="Q159" s="7"/>
      <c r="R159" s="7"/>
      <c r="S159" s="7"/>
      <c r="T159" s="7"/>
      <c r="U159" s="7"/>
      <c r="V159" s="7"/>
      <c r="W159" s="7"/>
      <c r="X159" s="7"/>
      <c r="Y159" s="7"/>
    </row>
    <row r="160" spans="1:25" ht="11.25" customHeight="1">
      <c r="A160" s="7"/>
      <c r="B160" s="158">
        <f>MAX($B$44:B159)+1</f>
        <v>112</v>
      </c>
      <c r="C160" s="40">
        <f t="shared" si="10"/>
        <v>-1110.2050194164945</v>
      </c>
      <c r="D160" s="40">
        <f t="shared" si="11"/>
        <v>-1061.4722152671827</v>
      </c>
      <c r="E160" s="40">
        <f t="shared" si="12"/>
        <v>-48.732804149311818</v>
      </c>
      <c r="F160" s="159">
        <f t="shared" si="3"/>
        <v>8685.088614595199</v>
      </c>
      <c r="G160" s="7"/>
      <c r="H160" s="7"/>
      <c r="I160" s="7"/>
      <c r="J160" s="7"/>
      <c r="K160" s="7"/>
      <c r="L160" s="7"/>
      <c r="M160" s="7"/>
      <c r="N160" s="7"/>
      <c r="O160" s="7"/>
      <c r="P160" s="353"/>
      <c r="Q160" s="7"/>
      <c r="R160" s="7"/>
      <c r="S160" s="7"/>
      <c r="T160" s="7"/>
      <c r="U160" s="7"/>
      <c r="V160" s="7"/>
      <c r="W160" s="7"/>
      <c r="X160" s="7"/>
      <c r="Y160" s="7"/>
    </row>
    <row r="161" spans="1:25" ht="11.25" customHeight="1">
      <c r="A161" s="7"/>
      <c r="B161" s="158">
        <f>MAX($B$44:B160)+1</f>
        <v>113</v>
      </c>
      <c r="C161" s="40">
        <f t="shared" si="10"/>
        <v>-1110.2050194164945</v>
      </c>
      <c r="D161" s="40">
        <f t="shared" si="11"/>
        <v>-1066.7795763435186</v>
      </c>
      <c r="E161" s="40">
        <f t="shared" si="12"/>
        <v>-43.425443072975895</v>
      </c>
      <c r="F161" s="159">
        <f t="shared" si="3"/>
        <v>7618.3090382516802</v>
      </c>
      <c r="G161" s="7"/>
      <c r="H161" s="7"/>
      <c r="I161" s="7"/>
      <c r="J161" s="7"/>
      <c r="K161" s="7"/>
      <c r="L161" s="7"/>
      <c r="M161" s="7"/>
      <c r="N161" s="7"/>
      <c r="O161" s="7"/>
      <c r="P161" s="353"/>
      <c r="Q161" s="7"/>
      <c r="R161" s="7"/>
      <c r="S161" s="7"/>
      <c r="T161" s="7"/>
      <c r="U161" s="7"/>
      <c r="V161" s="7"/>
      <c r="W161" s="7"/>
      <c r="X161" s="7"/>
      <c r="Y161" s="7"/>
    </row>
    <row r="162" spans="1:25" ht="11.25" customHeight="1">
      <c r="A162" s="7"/>
      <c r="B162" s="158">
        <f>MAX($B$44:B161)+1</f>
        <v>114</v>
      </c>
      <c r="C162" s="40">
        <f t="shared" si="10"/>
        <v>-1110.2050194164945</v>
      </c>
      <c r="D162" s="40">
        <f t="shared" si="11"/>
        <v>-1072.1134742252361</v>
      </c>
      <c r="E162" s="40">
        <f t="shared" si="12"/>
        <v>-38.091545191258298</v>
      </c>
      <c r="F162" s="159">
        <f t="shared" si="3"/>
        <v>6546.1955640264441</v>
      </c>
      <c r="G162" s="7"/>
      <c r="H162" s="7"/>
      <c r="I162" s="7"/>
      <c r="J162" s="7"/>
      <c r="K162" s="7"/>
      <c r="L162" s="7"/>
      <c r="M162" s="7"/>
      <c r="N162" s="7"/>
      <c r="O162" s="7"/>
      <c r="P162" s="353"/>
      <c r="Q162" s="7"/>
      <c r="R162" s="7"/>
      <c r="S162" s="7"/>
      <c r="T162" s="7"/>
      <c r="U162" s="7"/>
      <c r="V162" s="7"/>
      <c r="W162" s="7"/>
      <c r="X162" s="7"/>
      <c r="Y162" s="7"/>
    </row>
    <row r="163" spans="1:25" ht="11.25" customHeight="1">
      <c r="A163" s="7"/>
      <c r="B163" s="158">
        <f>MAX($B$44:B162)+1</f>
        <v>115</v>
      </c>
      <c r="C163" s="40">
        <f t="shared" si="10"/>
        <v>-1110.2050194164945</v>
      </c>
      <c r="D163" s="40">
        <f t="shared" si="11"/>
        <v>-1077.4740415963624</v>
      </c>
      <c r="E163" s="40">
        <f t="shared" si="12"/>
        <v>-32.730977820132118</v>
      </c>
      <c r="F163" s="159">
        <f t="shared" si="3"/>
        <v>5468.7215224300817</v>
      </c>
      <c r="G163" s="7"/>
      <c r="H163" s="7"/>
      <c r="I163" s="7"/>
      <c r="J163" s="7"/>
      <c r="K163" s="7"/>
      <c r="L163" s="7"/>
      <c r="M163" s="7"/>
      <c r="N163" s="7"/>
      <c r="O163" s="7"/>
      <c r="P163" s="353"/>
      <c r="Q163" s="7"/>
      <c r="R163" s="7"/>
      <c r="S163" s="7"/>
      <c r="T163" s="7"/>
      <c r="U163" s="7"/>
      <c r="V163" s="7"/>
      <c r="W163" s="7"/>
      <c r="X163" s="7"/>
      <c r="Y163" s="7"/>
    </row>
    <row r="164" spans="1:25" ht="11.25" customHeight="1">
      <c r="A164" s="7"/>
      <c r="B164" s="158">
        <f>MAX($B$44:B163)+1</f>
        <v>116</v>
      </c>
      <c r="C164" s="40">
        <f t="shared" si="10"/>
        <v>-1110.2050194164945</v>
      </c>
      <c r="D164" s="40">
        <f t="shared" si="11"/>
        <v>-1082.8614118043442</v>
      </c>
      <c r="E164" s="40">
        <f t="shared" si="12"/>
        <v>-27.343607612150308</v>
      </c>
      <c r="F164" s="159">
        <f t="shared" si="3"/>
        <v>4385.8601106257374</v>
      </c>
      <c r="G164" s="7"/>
      <c r="H164" s="7"/>
      <c r="I164" s="7"/>
      <c r="J164" s="7"/>
      <c r="K164" s="7"/>
      <c r="L164" s="7"/>
      <c r="M164" s="7"/>
      <c r="N164" s="7"/>
      <c r="O164" s="7"/>
      <c r="P164" s="353"/>
      <c r="Q164" s="7"/>
      <c r="R164" s="7"/>
      <c r="S164" s="7"/>
      <c r="T164" s="7"/>
      <c r="U164" s="7"/>
      <c r="V164" s="7"/>
      <c r="W164" s="7"/>
      <c r="X164" s="7"/>
      <c r="Y164" s="7"/>
    </row>
    <row r="165" spans="1:25" ht="11.25" customHeight="1">
      <c r="A165" s="7"/>
      <c r="B165" s="158">
        <f>MAX($B$44:B164)+1</f>
        <v>117</v>
      </c>
      <c r="C165" s="40">
        <f t="shared" si="10"/>
        <v>-1110.2050194164945</v>
      </c>
      <c r="D165" s="40">
        <f t="shared" si="11"/>
        <v>-1088.2757188633657</v>
      </c>
      <c r="E165" s="40">
        <f t="shared" si="12"/>
        <v>-21.929300553128584</v>
      </c>
      <c r="F165" s="159">
        <f t="shared" si="3"/>
        <v>3297.5843917623715</v>
      </c>
      <c r="G165" s="7"/>
      <c r="H165" s="7"/>
      <c r="I165" s="7"/>
      <c r="J165" s="7"/>
      <c r="K165" s="7"/>
      <c r="L165" s="7"/>
      <c r="M165" s="7"/>
      <c r="N165" s="7"/>
      <c r="O165" s="7"/>
      <c r="P165" s="353"/>
      <c r="Q165" s="7"/>
      <c r="R165" s="7"/>
      <c r="S165" s="7"/>
      <c r="T165" s="7"/>
      <c r="U165" s="7"/>
      <c r="V165" s="7"/>
      <c r="W165" s="7"/>
      <c r="X165" s="7"/>
      <c r="Y165" s="7"/>
    </row>
    <row r="166" spans="1:25" ht="11.25" customHeight="1">
      <c r="A166" s="7"/>
      <c r="B166" s="158">
        <f>MAX($B$44:B165)+1</f>
        <v>118</v>
      </c>
      <c r="C166" s="40">
        <f t="shared" si="10"/>
        <v>-1110.2050194164945</v>
      </c>
      <c r="D166" s="40">
        <f t="shared" si="11"/>
        <v>-1093.7170974576827</v>
      </c>
      <c r="E166" s="40">
        <f t="shared" si="12"/>
        <v>-16.487921958811754</v>
      </c>
      <c r="F166" s="159">
        <f t="shared" si="3"/>
        <v>2203.8672943046886</v>
      </c>
      <c r="G166" s="7"/>
      <c r="H166" s="7"/>
      <c r="I166" s="7"/>
      <c r="J166" s="7"/>
      <c r="K166" s="7"/>
      <c r="L166" s="7"/>
      <c r="M166" s="7"/>
      <c r="N166" s="7"/>
      <c r="O166" s="7"/>
      <c r="P166" s="353"/>
      <c r="Q166" s="7"/>
      <c r="R166" s="7"/>
      <c r="S166" s="7"/>
      <c r="T166" s="7"/>
      <c r="U166" s="7"/>
      <c r="V166" s="7"/>
      <c r="W166" s="7"/>
      <c r="X166" s="7"/>
      <c r="Y166" s="7"/>
    </row>
    <row r="167" spans="1:25" ht="11.25" customHeight="1">
      <c r="A167" s="7"/>
      <c r="B167" s="158">
        <f>MAX($B$44:B166)+1</f>
        <v>119</v>
      </c>
      <c r="C167" s="40">
        <f t="shared" si="10"/>
        <v>-1110.2050194164945</v>
      </c>
      <c r="D167" s="40">
        <f t="shared" si="11"/>
        <v>-1099.1856829449712</v>
      </c>
      <c r="E167" s="40">
        <f t="shared" si="12"/>
        <v>-11.019336471523339</v>
      </c>
      <c r="F167" s="159">
        <f t="shared" si="3"/>
        <v>1104.6816113597174</v>
      </c>
      <c r="G167" s="7"/>
      <c r="H167" s="7"/>
      <c r="I167" s="7"/>
      <c r="J167" s="7"/>
      <c r="K167" s="7"/>
      <c r="L167" s="7"/>
      <c r="M167" s="7"/>
      <c r="N167" s="7"/>
      <c r="O167" s="7"/>
      <c r="P167" s="353"/>
      <c r="Q167" s="7"/>
      <c r="R167" s="7"/>
      <c r="S167" s="7"/>
      <c r="T167" s="7"/>
      <c r="U167" s="7"/>
      <c r="V167" s="7"/>
      <c r="W167" s="7"/>
      <c r="X167" s="7"/>
      <c r="Y167" s="7"/>
    </row>
    <row r="168" spans="1:25" ht="11.25" customHeight="1">
      <c r="A168" s="7"/>
      <c r="B168" s="158">
        <f>MAX($B$44:B167)+1</f>
        <v>120</v>
      </c>
      <c r="C168" s="40">
        <f t="shared" si="10"/>
        <v>-1110.2050194164945</v>
      </c>
      <c r="D168" s="40">
        <f t="shared" si="11"/>
        <v>-1104.681611359696</v>
      </c>
      <c r="E168" s="40">
        <f t="shared" si="12"/>
        <v>-5.5234080567984813</v>
      </c>
      <c r="F168" s="159">
        <f t="shared" si="3"/>
        <v>2.1373125491663814E-11</v>
      </c>
      <c r="G168" s="7"/>
      <c r="H168" s="7"/>
      <c r="I168" s="7"/>
      <c r="J168" s="7"/>
      <c r="K168" s="7"/>
      <c r="L168" s="7"/>
      <c r="M168" s="7"/>
      <c r="N168" s="7"/>
      <c r="O168" s="7"/>
      <c r="P168" s="353"/>
      <c r="Q168" s="7"/>
      <c r="R168" s="7"/>
      <c r="S168" s="7"/>
      <c r="T168" s="7"/>
      <c r="U168" s="7"/>
      <c r="V168" s="7"/>
      <c r="W168" s="7"/>
      <c r="X168" s="7"/>
      <c r="Y168" s="7"/>
    </row>
    <row r="169" spans="1:25" ht="11.25" customHeight="1">
      <c r="A169" s="7"/>
      <c r="B169" s="158">
        <f>MAX($B$44:B168)+1</f>
        <v>121</v>
      </c>
      <c r="C169" s="40">
        <f t="shared" si="10"/>
        <v>0</v>
      </c>
      <c r="D169" s="40">
        <f t="shared" ref="D169:D200" si="13">IFERROR(IF(F168&gt;0,PPMT($D$45,$B169,$D$42*$D$43,$D$41),0),0)</f>
        <v>0</v>
      </c>
      <c r="E169" s="40">
        <f t="shared" ref="E169:E200" si="14">IFERROR(IF(F168&gt;0,IPMT($D$45,$B169,$D$42*$D$43,$D$41),0),0)</f>
        <v>0</v>
      </c>
      <c r="F169" s="159">
        <f t="shared" si="3"/>
        <v>2.1373125491663814E-11</v>
      </c>
      <c r="G169" s="7"/>
      <c r="H169" s="7"/>
      <c r="I169" s="7"/>
      <c r="J169" s="7"/>
      <c r="K169" s="7"/>
      <c r="L169" s="7"/>
      <c r="M169" s="7"/>
      <c r="N169" s="7"/>
      <c r="O169" s="7"/>
      <c r="P169" s="353"/>
      <c r="Q169" s="7"/>
      <c r="R169" s="7"/>
      <c r="S169" s="7"/>
      <c r="T169" s="7"/>
      <c r="U169" s="7"/>
      <c r="V169" s="7"/>
      <c r="W169" s="7"/>
      <c r="X169" s="7"/>
      <c r="Y169" s="7"/>
    </row>
    <row r="170" spans="1:25" ht="11.25" customHeight="1">
      <c r="A170" s="7"/>
      <c r="B170" s="158">
        <f>MAX($B$44:B169)+1</f>
        <v>122</v>
      </c>
      <c r="C170" s="40">
        <f t="shared" si="10"/>
        <v>0</v>
      </c>
      <c r="D170" s="40">
        <f t="shared" si="13"/>
        <v>0</v>
      </c>
      <c r="E170" s="40">
        <f t="shared" si="14"/>
        <v>0</v>
      </c>
      <c r="F170" s="159">
        <f t="shared" si="3"/>
        <v>2.1373125491663814E-11</v>
      </c>
      <c r="G170" s="7"/>
      <c r="H170" s="7"/>
      <c r="I170" s="7"/>
      <c r="J170" s="7"/>
      <c r="K170" s="7"/>
      <c r="L170" s="7"/>
      <c r="M170" s="7"/>
      <c r="N170" s="7"/>
      <c r="O170" s="7"/>
      <c r="P170" s="353"/>
      <c r="Q170" s="7"/>
      <c r="R170" s="7"/>
      <c r="S170" s="7"/>
      <c r="T170" s="7"/>
      <c r="U170" s="7"/>
      <c r="V170" s="7"/>
      <c r="W170" s="7"/>
      <c r="X170" s="7"/>
      <c r="Y170" s="7"/>
    </row>
    <row r="171" spans="1:25" ht="11.25" customHeight="1">
      <c r="A171" s="7"/>
      <c r="B171" s="158">
        <f>MAX($B$44:B170)+1</f>
        <v>123</v>
      </c>
      <c r="C171" s="40">
        <f t="shared" si="10"/>
        <v>0</v>
      </c>
      <c r="D171" s="40">
        <f t="shared" si="13"/>
        <v>0</v>
      </c>
      <c r="E171" s="40">
        <f t="shared" si="14"/>
        <v>0</v>
      </c>
      <c r="F171" s="159">
        <f t="shared" si="3"/>
        <v>2.1373125491663814E-11</v>
      </c>
      <c r="G171" s="7"/>
      <c r="H171" s="7"/>
      <c r="I171" s="7"/>
      <c r="J171" s="7"/>
      <c r="K171" s="7"/>
      <c r="L171" s="7"/>
      <c r="M171" s="7"/>
      <c r="N171" s="7"/>
      <c r="O171" s="7"/>
      <c r="P171" s="353"/>
      <c r="Q171" s="7"/>
      <c r="R171" s="7"/>
      <c r="S171" s="7"/>
      <c r="T171" s="7"/>
      <c r="U171" s="7"/>
      <c r="V171" s="7"/>
      <c r="W171" s="7"/>
      <c r="X171" s="7"/>
      <c r="Y171" s="7"/>
    </row>
    <row r="172" spans="1:25" ht="11.25" customHeight="1">
      <c r="A172" s="7"/>
      <c r="B172" s="158">
        <f>MAX($B$44:B171)+1</f>
        <v>124</v>
      </c>
      <c r="C172" s="40">
        <f t="shared" si="10"/>
        <v>0</v>
      </c>
      <c r="D172" s="40">
        <f t="shared" si="13"/>
        <v>0</v>
      </c>
      <c r="E172" s="40">
        <f t="shared" si="14"/>
        <v>0</v>
      </c>
      <c r="F172" s="159">
        <f t="shared" si="3"/>
        <v>2.1373125491663814E-11</v>
      </c>
      <c r="G172" s="7"/>
      <c r="H172" s="7"/>
      <c r="I172" s="7"/>
      <c r="J172" s="7"/>
      <c r="K172" s="7"/>
      <c r="L172" s="7"/>
      <c r="M172" s="7"/>
      <c r="N172" s="7"/>
      <c r="O172" s="7"/>
      <c r="P172" s="353"/>
      <c r="Q172" s="7"/>
      <c r="R172" s="7"/>
      <c r="S172" s="7"/>
      <c r="T172" s="7"/>
      <c r="U172" s="7"/>
      <c r="V172" s="7"/>
      <c r="W172" s="7"/>
      <c r="X172" s="7"/>
      <c r="Y172" s="7"/>
    </row>
    <row r="173" spans="1:25" ht="11.25" customHeight="1">
      <c r="A173" s="7"/>
      <c r="B173" s="158">
        <f>MAX($B$44:B172)+1</f>
        <v>125</v>
      </c>
      <c r="C173" s="40">
        <f t="shared" si="10"/>
        <v>0</v>
      </c>
      <c r="D173" s="40">
        <f t="shared" si="13"/>
        <v>0</v>
      </c>
      <c r="E173" s="40">
        <f t="shared" si="14"/>
        <v>0</v>
      </c>
      <c r="F173" s="159">
        <f t="shared" si="3"/>
        <v>2.1373125491663814E-11</v>
      </c>
      <c r="G173" s="7"/>
      <c r="H173" s="7"/>
      <c r="I173" s="7"/>
      <c r="J173" s="7"/>
      <c r="K173" s="7"/>
      <c r="L173" s="7"/>
      <c r="M173" s="7"/>
      <c r="N173" s="7"/>
      <c r="O173" s="7"/>
      <c r="P173" s="353"/>
      <c r="Q173" s="7"/>
      <c r="R173" s="7"/>
      <c r="S173" s="7"/>
      <c r="T173" s="7"/>
      <c r="U173" s="7"/>
      <c r="V173" s="7"/>
      <c r="W173" s="7"/>
      <c r="X173" s="7"/>
      <c r="Y173" s="7"/>
    </row>
    <row r="174" spans="1:25" ht="11.25" customHeight="1">
      <c r="A174" s="7"/>
      <c r="B174" s="158">
        <f>MAX($B$44:B173)+1</f>
        <v>126</v>
      </c>
      <c r="C174" s="40">
        <f t="shared" si="10"/>
        <v>0</v>
      </c>
      <c r="D174" s="40">
        <f t="shared" si="13"/>
        <v>0</v>
      </c>
      <c r="E174" s="40">
        <f t="shared" si="14"/>
        <v>0</v>
      </c>
      <c r="F174" s="159">
        <f t="shared" si="3"/>
        <v>2.1373125491663814E-11</v>
      </c>
      <c r="G174" s="7"/>
      <c r="H174" s="7"/>
      <c r="I174" s="7"/>
      <c r="J174" s="7"/>
      <c r="K174" s="7"/>
      <c r="L174" s="7"/>
      <c r="M174" s="7"/>
      <c r="N174" s="7"/>
      <c r="O174" s="7"/>
      <c r="P174" s="353"/>
      <c r="Q174" s="7"/>
      <c r="R174" s="7"/>
      <c r="S174" s="7"/>
      <c r="T174" s="7"/>
      <c r="U174" s="7"/>
      <c r="V174" s="7"/>
      <c r="W174" s="7"/>
      <c r="X174" s="7"/>
      <c r="Y174" s="7"/>
    </row>
    <row r="175" spans="1:25" ht="11.25" customHeight="1">
      <c r="A175" s="7"/>
      <c r="B175" s="158">
        <f>MAX($B$44:B174)+1</f>
        <v>127</v>
      </c>
      <c r="C175" s="40">
        <f t="shared" si="10"/>
        <v>0</v>
      </c>
      <c r="D175" s="40">
        <f t="shared" si="13"/>
        <v>0</v>
      </c>
      <c r="E175" s="40">
        <f t="shared" si="14"/>
        <v>0</v>
      </c>
      <c r="F175" s="159">
        <f t="shared" si="3"/>
        <v>2.1373125491663814E-11</v>
      </c>
      <c r="G175" s="7"/>
      <c r="H175" s="7"/>
      <c r="I175" s="7"/>
      <c r="J175" s="7"/>
      <c r="K175" s="7"/>
      <c r="L175" s="7"/>
      <c r="M175" s="7"/>
      <c r="N175" s="7"/>
      <c r="O175" s="7"/>
      <c r="P175" s="353"/>
      <c r="Q175" s="7"/>
      <c r="R175" s="7"/>
      <c r="S175" s="7"/>
      <c r="T175" s="7"/>
      <c r="U175" s="7"/>
      <c r="V175" s="7"/>
      <c r="W175" s="7"/>
      <c r="X175" s="7"/>
      <c r="Y175" s="7"/>
    </row>
    <row r="176" spans="1:25" ht="11.25" customHeight="1">
      <c r="A176" s="7"/>
      <c r="B176" s="158">
        <f>MAX($B$44:B175)+1</f>
        <v>128</v>
      </c>
      <c r="C176" s="40">
        <f t="shared" si="10"/>
        <v>0</v>
      </c>
      <c r="D176" s="40">
        <f t="shared" si="13"/>
        <v>0</v>
      </c>
      <c r="E176" s="40">
        <f t="shared" si="14"/>
        <v>0</v>
      </c>
      <c r="F176" s="159">
        <f t="shared" si="3"/>
        <v>2.1373125491663814E-11</v>
      </c>
      <c r="G176" s="7"/>
      <c r="H176" s="7"/>
      <c r="I176" s="7"/>
      <c r="J176" s="7"/>
      <c r="K176" s="7"/>
      <c r="L176" s="7"/>
      <c r="M176" s="7"/>
      <c r="N176" s="7"/>
      <c r="O176" s="7"/>
      <c r="P176" s="353"/>
      <c r="Q176" s="7"/>
      <c r="R176" s="7"/>
      <c r="S176" s="7"/>
      <c r="T176" s="7"/>
      <c r="U176" s="7"/>
      <c r="V176" s="7"/>
      <c r="W176" s="7"/>
      <c r="X176" s="7"/>
      <c r="Y176" s="7"/>
    </row>
    <row r="177" spans="1:25" ht="11.25" customHeight="1">
      <c r="A177" s="7"/>
      <c r="B177" s="158">
        <f>MAX($B$44:B176)+1</f>
        <v>129</v>
      </c>
      <c r="C177" s="40">
        <f t="shared" ref="C177:C208" si="15">IFERROR(IF(F176&gt;0.1,PMT($D$44/$D$43,$D$42*$D$43,$D$41),0),0)</f>
        <v>0</v>
      </c>
      <c r="D177" s="40">
        <f t="shared" si="13"/>
        <v>0</v>
      </c>
      <c r="E177" s="40">
        <f t="shared" si="14"/>
        <v>0</v>
      </c>
      <c r="F177" s="159">
        <f t="shared" si="3"/>
        <v>2.1373125491663814E-11</v>
      </c>
      <c r="G177" s="7"/>
      <c r="H177" s="7"/>
      <c r="I177" s="7"/>
      <c r="J177" s="7"/>
      <c r="K177" s="7"/>
      <c r="L177" s="7"/>
      <c r="M177" s="7"/>
      <c r="N177" s="7"/>
      <c r="O177" s="7"/>
      <c r="P177" s="353"/>
      <c r="Q177" s="7"/>
      <c r="R177" s="7"/>
      <c r="S177" s="7"/>
      <c r="T177" s="7"/>
      <c r="U177" s="7"/>
      <c r="V177" s="7"/>
      <c r="W177" s="7"/>
      <c r="X177" s="7"/>
      <c r="Y177" s="7"/>
    </row>
    <row r="178" spans="1:25" ht="11.25" customHeight="1">
      <c r="A178" s="7"/>
      <c r="B178" s="158">
        <f>MAX($B$44:B177)+1</f>
        <v>130</v>
      </c>
      <c r="C178" s="40">
        <f t="shared" si="15"/>
        <v>0</v>
      </c>
      <c r="D178" s="40">
        <f t="shared" si="13"/>
        <v>0</v>
      </c>
      <c r="E178" s="40">
        <f t="shared" si="14"/>
        <v>0</v>
      </c>
      <c r="F178" s="159">
        <f t="shared" si="3"/>
        <v>2.1373125491663814E-11</v>
      </c>
      <c r="G178" s="7"/>
      <c r="H178" s="7"/>
      <c r="I178" s="7"/>
      <c r="J178" s="7"/>
      <c r="K178" s="7"/>
      <c r="L178" s="7"/>
      <c r="M178" s="7"/>
      <c r="N178" s="7"/>
      <c r="O178" s="7"/>
      <c r="P178" s="353"/>
      <c r="Q178" s="7"/>
      <c r="R178" s="7"/>
      <c r="S178" s="7"/>
      <c r="T178" s="7"/>
      <c r="U178" s="7"/>
      <c r="V178" s="7"/>
      <c r="W178" s="7"/>
      <c r="X178" s="7"/>
      <c r="Y178" s="7"/>
    </row>
    <row r="179" spans="1:25" ht="11.25" customHeight="1">
      <c r="A179" s="7"/>
      <c r="B179" s="158">
        <f>MAX($B$44:B178)+1</f>
        <v>131</v>
      </c>
      <c r="C179" s="40">
        <f t="shared" si="15"/>
        <v>0</v>
      </c>
      <c r="D179" s="40">
        <f t="shared" si="13"/>
        <v>0</v>
      </c>
      <c r="E179" s="40">
        <f t="shared" si="14"/>
        <v>0</v>
      </c>
      <c r="F179" s="159">
        <f t="shared" si="3"/>
        <v>2.1373125491663814E-11</v>
      </c>
      <c r="G179" s="7"/>
      <c r="H179" s="7"/>
      <c r="I179" s="7"/>
      <c r="J179" s="7"/>
      <c r="K179" s="7"/>
      <c r="L179" s="7"/>
      <c r="M179" s="7"/>
      <c r="N179" s="7"/>
      <c r="O179" s="7"/>
      <c r="P179" s="353"/>
      <c r="Q179" s="7"/>
      <c r="R179" s="7"/>
      <c r="S179" s="7"/>
      <c r="T179" s="7"/>
      <c r="U179" s="7"/>
      <c r="V179" s="7"/>
      <c r="W179" s="7"/>
      <c r="X179" s="7"/>
      <c r="Y179" s="7"/>
    </row>
    <row r="180" spans="1:25" ht="11.25" customHeight="1">
      <c r="A180" s="7"/>
      <c r="B180" s="158">
        <f>MAX($B$44:B179)+1</f>
        <v>132</v>
      </c>
      <c r="C180" s="40">
        <f t="shared" si="15"/>
        <v>0</v>
      </c>
      <c r="D180" s="40">
        <f t="shared" si="13"/>
        <v>0</v>
      </c>
      <c r="E180" s="40">
        <f t="shared" si="14"/>
        <v>0</v>
      </c>
      <c r="F180" s="159">
        <f t="shared" si="3"/>
        <v>2.1373125491663814E-11</v>
      </c>
      <c r="G180" s="7"/>
      <c r="H180" s="7"/>
      <c r="I180" s="7"/>
      <c r="J180" s="7"/>
      <c r="K180" s="7"/>
      <c r="L180" s="7"/>
      <c r="M180" s="7"/>
      <c r="N180" s="7"/>
      <c r="O180" s="7"/>
      <c r="P180" s="353"/>
      <c r="Q180" s="7"/>
      <c r="R180" s="7"/>
      <c r="S180" s="7"/>
      <c r="T180" s="7"/>
      <c r="U180" s="7"/>
      <c r="V180" s="7"/>
      <c r="W180" s="7"/>
      <c r="X180" s="7"/>
      <c r="Y180" s="7"/>
    </row>
    <row r="181" spans="1:25" ht="11.25" customHeight="1">
      <c r="A181" s="7"/>
      <c r="B181" s="158">
        <f>MAX($B$44:B180)+1</f>
        <v>133</v>
      </c>
      <c r="C181" s="40">
        <f t="shared" si="15"/>
        <v>0</v>
      </c>
      <c r="D181" s="40">
        <f t="shared" si="13"/>
        <v>0</v>
      </c>
      <c r="E181" s="40">
        <f t="shared" si="14"/>
        <v>0</v>
      </c>
      <c r="F181" s="159">
        <f t="shared" si="3"/>
        <v>2.1373125491663814E-11</v>
      </c>
      <c r="G181" s="7"/>
      <c r="H181" s="7"/>
      <c r="I181" s="7"/>
      <c r="J181" s="7"/>
      <c r="K181" s="7"/>
      <c r="L181" s="7"/>
      <c r="M181" s="7"/>
      <c r="N181" s="7"/>
      <c r="O181" s="7"/>
      <c r="P181" s="353"/>
      <c r="Q181" s="7"/>
      <c r="R181" s="7"/>
      <c r="S181" s="7"/>
      <c r="T181" s="7"/>
      <c r="U181" s="7"/>
      <c r="V181" s="7"/>
      <c r="W181" s="7"/>
      <c r="X181" s="7"/>
      <c r="Y181" s="7"/>
    </row>
    <row r="182" spans="1:25" ht="11.25" customHeight="1">
      <c r="A182" s="7"/>
      <c r="B182" s="158">
        <f>MAX($B$44:B181)+1</f>
        <v>134</v>
      </c>
      <c r="C182" s="40">
        <f t="shared" si="15"/>
        <v>0</v>
      </c>
      <c r="D182" s="40">
        <f t="shared" si="13"/>
        <v>0</v>
      </c>
      <c r="E182" s="40">
        <f t="shared" si="14"/>
        <v>0</v>
      </c>
      <c r="F182" s="159">
        <f t="shared" si="3"/>
        <v>2.1373125491663814E-11</v>
      </c>
      <c r="G182" s="7"/>
      <c r="H182" s="7"/>
      <c r="I182" s="7"/>
      <c r="J182" s="7"/>
      <c r="K182" s="7"/>
      <c r="L182" s="7"/>
      <c r="M182" s="7"/>
      <c r="N182" s="7"/>
      <c r="O182" s="7"/>
      <c r="P182" s="353"/>
      <c r="Q182" s="7"/>
      <c r="R182" s="7"/>
      <c r="S182" s="7"/>
      <c r="T182" s="7"/>
      <c r="U182" s="7"/>
      <c r="V182" s="7"/>
      <c r="W182" s="7"/>
      <c r="X182" s="7"/>
      <c r="Y182" s="7"/>
    </row>
    <row r="183" spans="1:25" ht="11.25" customHeight="1">
      <c r="A183" s="7"/>
      <c r="B183" s="158">
        <f>MAX($B$44:B182)+1</f>
        <v>135</v>
      </c>
      <c r="C183" s="40">
        <f t="shared" si="15"/>
        <v>0</v>
      </c>
      <c r="D183" s="40">
        <f t="shared" si="13"/>
        <v>0</v>
      </c>
      <c r="E183" s="40">
        <f t="shared" si="14"/>
        <v>0</v>
      </c>
      <c r="F183" s="159">
        <f t="shared" si="3"/>
        <v>2.1373125491663814E-11</v>
      </c>
      <c r="G183" s="7"/>
      <c r="H183" s="7"/>
      <c r="I183" s="7"/>
      <c r="J183" s="7"/>
      <c r="K183" s="7"/>
      <c r="L183" s="7"/>
      <c r="M183" s="7"/>
      <c r="N183" s="7"/>
      <c r="O183" s="7"/>
      <c r="P183" s="353"/>
      <c r="Q183" s="7"/>
      <c r="R183" s="7"/>
      <c r="S183" s="7"/>
      <c r="T183" s="7"/>
      <c r="U183" s="7"/>
      <c r="V183" s="7"/>
      <c r="W183" s="7"/>
      <c r="X183" s="7"/>
      <c r="Y183" s="7"/>
    </row>
    <row r="184" spans="1:25" ht="11.25" customHeight="1">
      <c r="A184" s="7"/>
      <c r="B184" s="158">
        <f>MAX($B$44:B183)+1</f>
        <v>136</v>
      </c>
      <c r="C184" s="40">
        <f t="shared" si="15"/>
        <v>0</v>
      </c>
      <c r="D184" s="40">
        <f t="shared" si="13"/>
        <v>0</v>
      </c>
      <c r="E184" s="40">
        <f t="shared" si="14"/>
        <v>0</v>
      </c>
      <c r="F184" s="159">
        <f t="shared" si="3"/>
        <v>2.1373125491663814E-11</v>
      </c>
      <c r="G184" s="7"/>
      <c r="H184" s="7"/>
      <c r="I184" s="7"/>
      <c r="J184" s="7"/>
      <c r="K184" s="7"/>
      <c r="L184" s="7"/>
      <c r="M184" s="7"/>
      <c r="N184" s="7"/>
      <c r="O184" s="7"/>
      <c r="P184" s="353"/>
      <c r="Q184" s="7"/>
      <c r="R184" s="7"/>
      <c r="S184" s="7"/>
      <c r="T184" s="7"/>
      <c r="U184" s="7"/>
      <c r="V184" s="7"/>
      <c r="W184" s="7"/>
      <c r="X184" s="7"/>
      <c r="Y184" s="7"/>
    </row>
    <row r="185" spans="1:25" ht="11.25" customHeight="1">
      <c r="A185" s="7"/>
      <c r="B185" s="158">
        <f>MAX($B$44:B184)+1</f>
        <v>137</v>
      </c>
      <c r="C185" s="40">
        <f t="shared" si="15"/>
        <v>0</v>
      </c>
      <c r="D185" s="40">
        <f t="shared" si="13"/>
        <v>0</v>
      </c>
      <c r="E185" s="40">
        <f t="shared" si="14"/>
        <v>0</v>
      </c>
      <c r="F185" s="159">
        <f t="shared" si="3"/>
        <v>2.1373125491663814E-11</v>
      </c>
      <c r="G185" s="7"/>
      <c r="H185" s="7"/>
      <c r="I185" s="7"/>
      <c r="J185" s="7"/>
      <c r="K185" s="7"/>
      <c r="L185" s="7"/>
      <c r="M185" s="7"/>
      <c r="N185" s="7"/>
      <c r="O185" s="7"/>
      <c r="P185" s="353"/>
      <c r="Q185" s="7"/>
      <c r="R185" s="7"/>
      <c r="S185" s="7"/>
      <c r="T185" s="7"/>
      <c r="U185" s="7"/>
      <c r="V185" s="7"/>
      <c r="W185" s="7"/>
      <c r="X185" s="7"/>
      <c r="Y185" s="7"/>
    </row>
    <row r="186" spans="1:25" ht="11.25" customHeight="1">
      <c r="A186" s="7"/>
      <c r="B186" s="158">
        <f>MAX($B$44:B185)+1</f>
        <v>138</v>
      </c>
      <c r="C186" s="40">
        <f t="shared" si="15"/>
        <v>0</v>
      </c>
      <c r="D186" s="40">
        <f t="shared" si="13"/>
        <v>0</v>
      </c>
      <c r="E186" s="40">
        <f t="shared" si="14"/>
        <v>0</v>
      </c>
      <c r="F186" s="159">
        <f t="shared" si="3"/>
        <v>2.1373125491663814E-11</v>
      </c>
      <c r="G186" s="7"/>
      <c r="H186" s="7"/>
      <c r="I186" s="7"/>
      <c r="J186" s="7"/>
      <c r="K186" s="7"/>
      <c r="L186" s="7"/>
      <c r="M186" s="7"/>
      <c r="N186" s="7"/>
      <c r="O186" s="7"/>
      <c r="P186" s="353"/>
      <c r="Q186" s="7"/>
      <c r="R186" s="7"/>
      <c r="S186" s="7"/>
      <c r="T186" s="7"/>
      <c r="U186" s="7"/>
      <c r="V186" s="7"/>
      <c r="W186" s="7"/>
      <c r="X186" s="7"/>
      <c r="Y186" s="7"/>
    </row>
    <row r="187" spans="1:25" ht="11.25" customHeight="1">
      <c r="A187" s="7"/>
      <c r="B187" s="158">
        <f>MAX($B$44:B186)+1</f>
        <v>139</v>
      </c>
      <c r="C187" s="40">
        <f t="shared" si="15"/>
        <v>0</v>
      </c>
      <c r="D187" s="40">
        <f t="shared" si="13"/>
        <v>0</v>
      </c>
      <c r="E187" s="40">
        <f t="shared" si="14"/>
        <v>0</v>
      </c>
      <c r="F187" s="159">
        <f t="shared" si="3"/>
        <v>2.1373125491663814E-11</v>
      </c>
      <c r="G187" s="7"/>
      <c r="H187" s="7"/>
      <c r="I187" s="7"/>
      <c r="J187" s="7"/>
      <c r="K187" s="7"/>
      <c r="L187" s="7"/>
      <c r="M187" s="7"/>
      <c r="N187" s="7"/>
      <c r="O187" s="7"/>
      <c r="P187" s="353"/>
      <c r="Q187" s="7"/>
      <c r="R187" s="7"/>
      <c r="S187" s="7"/>
      <c r="T187" s="7"/>
      <c r="U187" s="7"/>
      <c r="V187" s="7"/>
      <c r="W187" s="7"/>
      <c r="X187" s="7"/>
      <c r="Y187" s="7"/>
    </row>
    <row r="188" spans="1:25" ht="11.25" customHeight="1">
      <c r="A188" s="7"/>
      <c r="B188" s="158">
        <f>MAX($B$44:B187)+1</f>
        <v>140</v>
      </c>
      <c r="C188" s="40">
        <f t="shared" si="15"/>
        <v>0</v>
      </c>
      <c r="D188" s="40">
        <f t="shared" si="13"/>
        <v>0</v>
      </c>
      <c r="E188" s="40">
        <f t="shared" si="14"/>
        <v>0</v>
      </c>
      <c r="F188" s="159">
        <f t="shared" si="3"/>
        <v>2.1373125491663814E-11</v>
      </c>
      <c r="G188" s="7"/>
      <c r="H188" s="7"/>
      <c r="I188" s="7"/>
      <c r="J188" s="7"/>
      <c r="K188" s="7"/>
      <c r="L188" s="7"/>
      <c r="M188" s="7"/>
      <c r="N188" s="7"/>
      <c r="O188" s="7"/>
      <c r="P188" s="353"/>
      <c r="Q188" s="7"/>
      <c r="R188" s="7"/>
      <c r="S188" s="7"/>
      <c r="T188" s="7"/>
      <c r="U188" s="7"/>
      <c r="V188" s="7"/>
      <c r="W188" s="7"/>
      <c r="X188" s="7"/>
      <c r="Y188" s="7"/>
    </row>
    <row r="189" spans="1:25" ht="11.25" customHeight="1">
      <c r="A189" s="7"/>
      <c r="B189" s="158">
        <f>MAX($B$44:B188)+1</f>
        <v>141</v>
      </c>
      <c r="C189" s="40">
        <f t="shared" si="15"/>
        <v>0</v>
      </c>
      <c r="D189" s="40">
        <f t="shared" si="13"/>
        <v>0</v>
      </c>
      <c r="E189" s="40">
        <f t="shared" si="14"/>
        <v>0</v>
      </c>
      <c r="F189" s="159">
        <f t="shared" si="3"/>
        <v>2.1373125491663814E-11</v>
      </c>
      <c r="G189" s="7"/>
      <c r="H189" s="7"/>
      <c r="I189" s="7"/>
      <c r="J189" s="7"/>
      <c r="K189" s="7"/>
      <c r="L189" s="7"/>
      <c r="M189" s="7"/>
      <c r="N189" s="7"/>
      <c r="O189" s="7"/>
      <c r="P189" s="353"/>
      <c r="Q189" s="7"/>
      <c r="R189" s="7"/>
      <c r="S189" s="7"/>
      <c r="T189" s="7"/>
      <c r="U189" s="7"/>
      <c r="V189" s="7"/>
      <c r="W189" s="7"/>
      <c r="X189" s="7"/>
      <c r="Y189" s="7"/>
    </row>
    <row r="190" spans="1:25" ht="11.25" customHeight="1">
      <c r="A190" s="7"/>
      <c r="B190" s="158">
        <f>MAX($B$44:B189)+1</f>
        <v>142</v>
      </c>
      <c r="C190" s="40">
        <f t="shared" si="15"/>
        <v>0</v>
      </c>
      <c r="D190" s="40">
        <f t="shared" si="13"/>
        <v>0</v>
      </c>
      <c r="E190" s="40">
        <f t="shared" si="14"/>
        <v>0</v>
      </c>
      <c r="F190" s="159">
        <f t="shared" si="3"/>
        <v>2.1373125491663814E-11</v>
      </c>
      <c r="G190" s="7"/>
      <c r="H190" s="7"/>
      <c r="I190" s="7"/>
      <c r="J190" s="7"/>
      <c r="K190" s="7"/>
      <c r="L190" s="7"/>
      <c r="M190" s="7"/>
      <c r="N190" s="7"/>
      <c r="O190" s="7"/>
      <c r="P190" s="353"/>
      <c r="Q190" s="7"/>
      <c r="R190" s="7"/>
      <c r="S190" s="7"/>
      <c r="T190" s="7"/>
      <c r="U190" s="7"/>
      <c r="V190" s="7"/>
      <c r="W190" s="7"/>
      <c r="X190" s="7"/>
      <c r="Y190" s="7"/>
    </row>
    <row r="191" spans="1:25" ht="11.25" customHeight="1">
      <c r="A191" s="7"/>
      <c r="B191" s="158">
        <f>MAX($B$44:B190)+1</f>
        <v>143</v>
      </c>
      <c r="C191" s="40">
        <f t="shared" si="15"/>
        <v>0</v>
      </c>
      <c r="D191" s="40">
        <f t="shared" si="13"/>
        <v>0</v>
      </c>
      <c r="E191" s="40">
        <f t="shared" si="14"/>
        <v>0</v>
      </c>
      <c r="F191" s="159">
        <f t="shared" si="3"/>
        <v>2.1373125491663814E-11</v>
      </c>
      <c r="G191" s="7"/>
      <c r="H191" s="7"/>
      <c r="I191" s="7"/>
      <c r="J191" s="7"/>
      <c r="K191" s="7"/>
      <c r="L191" s="7"/>
      <c r="M191" s="7"/>
      <c r="N191" s="7"/>
      <c r="O191" s="7"/>
      <c r="P191" s="353"/>
      <c r="Q191" s="7"/>
      <c r="R191" s="7"/>
      <c r="S191" s="7"/>
      <c r="T191" s="7"/>
      <c r="U191" s="7"/>
      <c r="V191" s="7"/>
      <c r="W191" s="7"/>
      <c r="X191" s="7"/>
      <c r="Y191" s="7"/>
    </row>
    <row r="192" spans="1:25" ht="11.25" customHeight="1">
      <c r="A192" s="7"/>
      <c r="B192" s="158">
        <f>MAX($B$44:B191)+1</f>
        <v>144</v>
      </c>
      <c r="C192" s="40">
        <f t="shared" si="15"/>
        <v>0</v>
      </c>
      <c r="D192" s="40">
        <f t="shared" si="13"/>
        <v>0</v>
      </c>
      <c r="E192" s="40">
        <f t="shared" si="14"/>
        <v>0</v>
      </c>
      <c r="F192" s="159">
        <f t="shared" si="3"/>
        <v>2.1373125491663814E-11</v>
      </c>
      <c r="G192" s="7"/>
      <c r="H192" s="7"/>
      <c r="I192" s="7"/>
      <c r="J192" s="7"/>
      <c r="K192" s="7"/>
      <c r="L192" s="7"/>
      <c r="M192" s="7"/>
      <c r="N192" s="7"/>
      <c r="O192" s="7"/>
      <c r="P192" s="353"/>
      <c r="Q192" s="7"/>
      <c r="R192" s="7"/>
      <c r="S192" s="7"/>
      <c r="T192" s="7"/>
      <c r="U192" s="7"/>
      <c r="V192" s="7"/>
      <c r="W192" s="7"/>
      <c r="X192" s="7"/>
      <c r="Y192" s="7"/>
    </row>
    <row r="193" spans="1:25" ht="11.25" customHeight="1">
      <c r="A193" s="7"/>
      <c r="B193" s="158">
        <f>MAX($B$44:B192)+1</f>
        <v>145</v>
      </c>
      <c r="C193" s="40">
        <f t="shared" si="15"/>
        <v>0</v>
      </c>
      <c r="D193" s="40">
        <f t="shared" si="13"/>
        <v>0</v>
      </c>
      <c r="E193" s="40">
        <f t="shared" si="14"/>
        <v>0</v>
      </c>
      <c r="F193" s="159">
        <f t="shared" si="3"/>
        <v>2.1373125491663814E-11</v>
      </c>
      <c r="G193" s="7"/>
      <c r="H193" s="7"/>
      <c r="I193" s="7"/>
      <c r="J193" s="7"/>
      <c r="K193" s="7"/>
      <c r="L193" s="7"/>
      <c r="M193" s="7"/>
      <c r="N193" s="7"/>
      <c r="O193" s="7"/>
      <c r="P193" s="353"/>
      <c r="Q193" s="7"/>
      <c r="R193" s="7"/>
      <c r="S193" s="7"/>
      <c r="T193" s="7"/>
      <c r="U193" s="7"/>
      <c r="V193" s="7"/>
      <c r="W193" s="7"/>
      <c r="X193" s="7"/>
      <c r="Y193" s="7"/>
    </row>
    <row r="194" spans="1:25" ht="11.25" customHeight="1">
      <c r="A194" s="7"/>
      <c r="B194" s="158">
        <f>MAX($B$44:B193)+1</f>
        <v>146</v>
      </c>
      <c r="C194" s="40">
        <f t="shared" si="15"/>
        <v>0</v>
      </c>
      <c r="D194" s="40">
        <f t="shared" si="13"/>
        <v>0</v>
      </c>
      <c r="E194" s="40">
        <f t="shared" si="14"/>
        <v>0</v>
      </c>
      <c r="F194" s="159">
        <f t="shared" si="3"/>
        <v>2.1373125491663814E-11</v>
      </c>
      <c r="G194" s="7"/>
      <c r="H194" s="7"/>
      <c r="I194" s="7"/>
      <c r="J194" s="7"/>
      <c r="K194" s="7"/>
      <c r="L194" s="7"/>
      <c r="M194" s="7"/>
      <c r="N194" s="7"/>
      <c r="O194" s="7"/>
      <c r="P194" s="353"/>
      <c r="Q194" s="7"/>
      <c r="R194" s="7"/>
      <c r="S194" s="7"/>
      <c r="T194" s="7"/>
      <c r="U194" s="7"/>
      <c r="V194" s="7"/>
      <c r="W194" s="7"/>
      <c r="X194" s="7"/>
      <c r="Y194" s="7"/>
    </row>
    <row r="195" spans="1:25" ht="11.25" customHeight="1">
      <c r="A195" s="7"/>
      <c r="B195" s="158">
        <f>MAX($B$44:B194)+1</f>
        <v>147</v>
      </c>
      <c r="C195" s="40">
        <f t="shared" si="15"/>
        <v>0</v>
      </c>
      <c r="D195" s="40">
        <f t="shared" si="13"/>
        <v>0</v>
      </c>
      <c r="E195" s="40">
        <f t="shared" si="14"/>
        <v>0</v>
      </c>
      <c r="F195" s="159">
        <f t="shared" si="3"/>
        <v>2.1373125491663814E-11</v>
      </c>
      <c r="G195" s="7"/>
      <c r="H195" s="7"/>
      <c r="I195" s="7"/>
      <c r="J195" s="7"/>
      <c r="K195" s="7"/>
      <c r="L195" s="7"/>
      <c r="M195" s="7"/>
      <c r="N195" s="7"/>
      <c r="O195" s="7"/>
      <c r="P195" s="353"/>
      <c r="Q195" s="7"/>
      <c r="R195" s="7"/>
      <c r="S195" s="7"/>
      <c r="T195" s="7"/>
      <c r="U195" s="7"/>
      <c r="V195" s="7"/>
      <c r="W195" s="7"/>
      <c r="X195" s="7"/>
      <c r="Y195" s="7"/>
    </row>
    <row r="196" spans="1:25" ht="11.25" customHeight="1">
      <c r="A196" s="7"/>
      <c r="B196" s="158">
        <f>MAX($B$44:B195)+1</f>
        <v>148</v>
      </c>
      <c r="C196" s="40">
        <f t="shared" si="15"/>
        <v>0</v>
      </c>
      <c r="D196" s="40">
        <f t="shared" si="13"/>
        <v>0</v>
      </c>
      <c r="E196" s="40">
        <f t="shared" si="14"/>
        <v>0</v>
      </c>
      <c r="F196" s="159">
        <f t="shared" si="3"/>
        <v>2.1373125491663814E-11</v>
      </c>
      <c r="G196" s="7"/>
      <c r="H196" s="7"/>
      <c r="I196" s="7"/>
      <c r="J196" s="7"/>
      <c r="K196" s="7"/>
      <c r="L196" s="7"/>
      <c r="M196" s="7"/>
      <c r="N196" s="7"/>
      <c r="O196" s="7"/>
      <c r="P196" s="353"/>
      <c r="Q196" s="7"/>
      <c r="R196" s="7"/>
      <c r="S196" s="7"/>
      <c r="T196" s="7"/>
      <c r="U196" s="7"/>
      <c r="V196" s="7"/>
      <c r="W196" s="7"/>
      <c r="X196" s="7"/>
      <c r="Y196" s="7"/>
    </row>
    <row r="197" spans="1:25" ht="11.25" customHeight="1">
      <c r="A197" s="7"/>
      <c r="B197" s="158">
        <f>MAX($B$44:B196)+1</f>
        <v>149</v>
      </c>
      <c r="C197" s="40">
        <f t="shared" si="15"/>
        <v>0</v>
      </c>
      <c r="D197" s="40">
        <f t="shared" si="13"/>
        <v>0</v>
      </c>
      <c r="E197" s="40">
        <f t="shared" si="14"/>
        <v>0</v>
      </c>
      <c r="F197" s="159">
        <f t="shared" si="3"/>
        <v>2.1373125491663814E-11</v>
      </c>
      <c r="G197" s="7"/>
      <c r="H197" s="7"/>
      <c r="I197" s="7"/>
      <c r="J197" s="7"/>
      <c r="K197" s="7"/>
      <c r="L197" s="7"/>
      <c r="M197" s="7"/>
      <c r="N197" s="7"/>
      <c r="O197" s="7"/>
      <c r="P197" s="353"/>
      <c r="Q197" s="7"/>
      <c r="R197" s="7"/>
      <c r="S197" s="7"/>
      <c r="T197" s="7"/>
      <c r="U197" s="7"/>
      <c r="V197" s="7"/>
      <c r="W197" s="7"/>
      <c r="X197" s="7"/>
      <c r="Y197" s="7"/>
    </row>
    <row r="198" spans="1:25" ht="11.25" customHeight="1">
      <c r="A198" s="7"/>
      <c r="B198" s="158">
        <f>MAX($B$44:B197)+1</f>
        <v>150</v>
      </c>
      <c r="C198" s="40">
        <f t="shared" si="15"/>
        <v>0</v>
      </c>
      <c r="D198" s="40">
        <f t="shared" si="13"/>
        <v>0</v>
      </c>
      <c r="E198" s="40">
        <f t="shared" si="14"/>
        <v>0</v>
      </c>
      <c r="F198" s="159">
        <f t="shared" si="3"/>
        <v>2.1373125491663814E-11</v>
      </c>
      <c r="G198" s="7"/>
      <c r="H198" s="7"/>
      <c r="I198" s="7"/>
      <c r="J198" s="7"/>
      <c r="K198" s="7"/>
      <c r="L198" s="7"/>
      <c r="M198" s="7"/>
      <c r="N198" s="7"/>
      <c r="O198" s="7"/>
      <c r="P198" s="353"/>
      <c r="Q198" s="7"/>
      <c r="R198" s="7"/>
      <c r="S198" s="7"/>
      <c r="T198" s="7"/>
      <c r="U198" s="7"/>
      <c r="V198" s="7"/>
      <c r="W198" s="7"/>
      <c r="X198" s="7"/>
      <c r="Y198" s="7"/>
    </row>
    <row r="199" spans="1:25" ht="11.25" customHeight="1">
      <c r="A199" s="7"/>
      <c r="B199" s="158">
        <f>MAX($B$44:B198)+1</f>
        <v>151</v>
      </c>
      <c r="C199" s="40">
        <f t="shared" si="15"/>
        <v>0</v>
      </c>
      <c r="D199" s="40">
        <f t="shared" si="13"/>
        <v>0</v>
      </c>
      <c r="E199" s="40">
        <f t="shared" si="14"/>
        <v>0</v>
      </c>
      <c r="F199" s="159">
        <f t="shared" si="3"/>
        <v>2.1373125491663814E-11</v>
      </c>
      <c r="G199" s="7"/>
      <c r="H199" s="7"/>
      <c r="I199" s="7"/>
      <c r="J199" s="7"/>
      <c r="K199" s="7"/>
      <c r="L199" s="7"/>
      <c r="M199" s="7"/>
      <c r="N199" s="7"/>
      <c r="O199" s="7"/>
      <c r="P199" s="353"/>
      <c r="Q199" s="7"/>
      <c r="R199" s="7"/>
      <c r="S199" s="7"/>
      <c r="T199" s="7"/>
      <c r="U199" s="7"/>
      <c r="V199" s="7"/>
      <c r="W199" s="7"/>
      <c r="X199" s="7"/>
      <c r="Y199" s="7"/>
    </row>
    <row r="200" spans="1:25" ht="11.25" customHeight="1">
      <c r="A200" s="7"/>
      <c r="B200" s="158">
        <f>MAX($B$44:B199)+1</f>
        <v>152</v>
      </c>
      <c r="C200" s="40">
        <f t="shared" si="15"/>
        <v>0</v>
      </c>
      <c r="D200" s="40">
        <f t="shared" si="13"/>
        <v>0</v>
      </c>
      <c r="E200" s="40">
        <f t="shared" si="14"/>
        <v>0</v>
      </c>
      <c r="F200" s="159">
        <f t="shared" si="3"/>
        <v>2.1373125491663814E-11</v>
      </c>
      <c r="G200" s="7"/>
      <c r="H200" s="7"/>
      <c r="I200" s="7"/>
      <c r="J200" s="7"/>
      <c r="K200" s="7"/>
      <c r="L200" s="7"/>
      <c r="M200" s="7"/>
      <c r="N200" s="7"/>
      <c r="O200" s="7"/>
      <c r="P200" s="353"/>
      <c r="Q200" s="7"/>
      <c r="R200" s="7"/>
      <c r="S200" s="7"/>
      <c r="T200" s="7"/>
      <c r="U200" s="7"/>
      <c r="V200" s="7"/>
      <c r="W200" s="7"/>
      <c r="X200" s="7"/>
      <c r="Y200" s="7"/>
    </row>
    <row r="201" spans="1:25" ht="11.25" customHeight="1">
      <c r="A201" s="7"/>
      <c r="B201" s="158">
        <f>MAX($B$44:B200)+1</f>
        <v>153</v>
      </c>
      <c r="C201" s="40">
        <f t="shared" si="15"/>
        <v>0</v>
      </c>
      <c r="D201" s="40">
        <f t="shared" ref="D201:D228" si="16">IFERROR(IF(F200&gt;0,PPMT($D$45,$B201,$D$42*$D$43,$D$41),0),0)</f>
        <v>0</v>
      </c>
      <c r="E201" s="40">
        <f t="shared" ref="E201:E228" si="17">IFERROR(IF(F200&gt;0,IPMT($D$45,$B201,$D$42*$D$43,$D$41),0),0)</f>
        <v>0</v>
      </c>
      <c r="F201" s="159">
        <f t="shared" si="3"/>
        <v>2.1373125491663814E-11</v>
      </c>
      <c r="G201" s="7"/>
      <c r="H201" s="7"/>
      <c r="I201" s="7"/>
      <c r="J201" s="7"/>
      <c r="K201" s="7"/>
      <c r="L201" s="7"/>
      <c r="M201" s="7"/>
      <c r="N201" s="7"/>
      <c r="O201" s="7"/>
      <c r="P201" s="353"/>
      <c r="Q201" s="7"/>
      <c r="R201" s="7"/>
      <c r="S201" s="7"/>
      <c r="T201" s="7"/>
      <c r="U201" s="7"/>
      <c r="V201" s="7"/>
      <c r="W201" s="7"/>
      <c r="X201" s="7"/>
      <c r="Y201" s="7"/>
    </row>
    <row r="202" spans="1:25" ht="11.25" customHeight="1">
      <c r="A202" s="7"/>
      <c r="B202" s="158">
        <f>MAX($B$44:B201)+1</f>
        <v>154</v>
      </c>
      <c r="C202" s="40">
        <f t="shared" si="15"/>
        <v>0</v>
      </c>
      <c r="D202" s="40">
        <f t="shared" si="16"/>
        <v>0</v>
      </c>
      <c r="E202" s="40">
        <f t="shared" si="17"/>
        <v>0</v>
      </c>
      <c r="F202" s="159">
        <f t="shared" si="3"/>
        <v>2.1373125491663814E-11</v>
      </c>
      <c r="G202" s="7"/>
      <c r="H202" s="7"/>
      <c r="I202" s="7"/>
      <c r="J202" s="7"/>
      <c r="K202" s="7"/>
      <c r="L202" s="7"/>
      <c r="M202" s="7"/>
      <c r="N202" s="7"/>
      <c r="O202" s="7"/>
      <c r="P202" s="353"/>
      <c r="Q202" s="7"/>
      <c r="R202" s="7"/>
      <c r="S202" s="7"/>
      <c r="T202" s="7"/>
      <c r="U202" s="7"/>
      <c r="V202" s="7"/>
      <c r="W202" s="7"/>
      <c r="X202" s="7"/>
      <c r="Y202" s="7"/>
    </row>
    <row r="203" spans="1:25" ht="11.25" customHeight="1">
      <c r="A203" s="7"/>
      <c r="B203" s="158">
        <f>MAX($B$44:B202)+1</f>
        <v>155</v>
      </c>
      <c r="C203" s="40">
        <f t="shared" si="15"/>
        <v>0</v>
      </c>
      <c r="D203" s="40">
        <f t="shared" si="16"/>
        <v>0</v>
      </c>
      <c r="E203" s="40">
        <f t="shared" si="17"/>
        <v>0</v>
      </c>
      <c r="F203" s="159">
        <f t="shared" si="3"/>
        <v>2.1373125491663814E-11</v>
      </c>
      <c r="G203" s="7"/>
      <c r="H203" s="7"/>
      <c r="I203" s="7"/>
      <c r="J203" s="7"/>
      <c r="K203" s="7"/>
      <c r="L203" s="7"/>
      <c r="M203" s="7"/>
      <c r="N203" s="7"/>
      <c r="O203" s="7"/>
      <c r="P203" s="353"/>
      <c r="Q203" s="7"/>
      <c r="R203" s="7"/>
      <c r="S203" s="7"/>
      <c r="T203" s="7"/>
      <c r="U203" s="7"/>
      <c r="V203" s="7"/>
      <c r="W203" s="7"/>
      <c r="X203" s="7"/>
      <c r="Y203" s="7"/>
    </row>
    <row r="204" spans="1:25" ht="11.25" customHeight="1">
      <c r="A204" s="7"/>
      <c r="B204" s="158">
        <f>MAX($B$44:B203)+1</f>
        <v>156</v>
      </c>
      <c r="C204" s="40">
        <f t="shared" si="15"/>
        <v>0</v>
      </c>
      <c r="D204" s="40">
        <f t="shared" si="16"/>
        <v>0</v>
      </c>
      <c r="E204" s="40">
        <f t="shared" si="17"/>
        <v>0</v>
      </c>
      <c r="F204" s="159">
        <f t="shared" si="3"/>
        <v>2.1373125491663814E-11</v>
      </c>
      <c r="G204" s="7"/>
      <c r="H204" s="7"/>
      <c r="I204" s="7"/>
      <c r="J204" s="7"/>
      <c r="K204" s="7"/>
      <c r="L204" s="7"/>
      <c r="M204" s="7"/>
      <c r="N204" s="7"/>
      <c r="O204" s="7"/>
      <c r="P204" s="353"/>
      <c r="Q204" s="7"/>
      <c r="R204" s="7"/>
      <c r="S204" s="7"/>
      <c r="T204" s="7"/>
      <c r="U204" s="7"/>
      <c r="V204" s="7"/>
      <c r="W204" s="7"/>
      <c r="X204" s="7"/>
      <c r="Y204" s="7"/>
    </row>
    <row r="205" spans="1:25" ht="11.25" customHeight="1">
      <c r="A205" s="7"/>
      <c r="B205" s="158">
        <f>MAX($B$44:B204)+1</f>
        <v>157</v>
      </c>
      <c r="C205" s="40">
        <f t="shared" si="15"/>
        <v>0</v>
      </c>
      <c r="D205" s="40">
        <f t="shared" si="16"/>
        <v>0</v>
      </c>
      <c r="E205" s="40">
        <f t="shared" si="17"/>
        <v>0</v>
      </c>
      <c r="F205" s="159">
        <f t="shared" si="3"/>
        <v>2.1373125491663814E-11</v>
      </c>
      <c r="G205" s="7"/>
      <c r="H205" s="7"/>
      <c r="I205" s="7"/>
      <c r="J205" s="7"/>
      <c r="K205" s="7"/>
      <c r="L205" s="7"/>
      <c r="M205" s="7"/>
      <c r="N205" s="7"/>
      <c r="O205" s="7"/>
      <c r="P205" s="353"/>
      <c r="Q205" s="7"/>
      <c r="R205" s="7"/>
      <c r="S205" s="7"/>
      <c r="T205" s="7"/>
      <c r="U205" s="7"/>
      <c r="V205" s="7"/>
      <c r="W205" s="7"/>
      <c r="X205" s="7"/>
      <c r="Y205" s="7"/>
    </row>
    <row r="206" spans="1:25" ht="11.25" customHeight="1">
      <c r="A206" s="7"/>
      <c r="B206" s="158">
        <f>MAX($B$44:B205)+1</f>
        <v>158</v>
      </c>
      <c r="C206" s="40">
        <f t="shared" si="15"/>
        <v>0</v>
      </c>
      <c r="D206" s="40">
        <f t="shared" si="16"/>
        <v>0</v>
      </c>
      <c r="E206" s="40">
        <f t="shared" si="17"/>
        <v>0</v>
      </c>
      <c r="F206" s="159">
        <f t="shared" si="3"/>
        <v>2.1373125491663814E-11</v>
      </c>
      <c r="G206" s="7"/>
      <c r="H206" s="7"/>
      <c r="I206" s="7"/>
      <c r="J206" s="7"/>
      <c r="K206" s="7"/>
      <c r="L206" s="7"/>
      <c r="M206" s="7"/>
      <c r="N206" s="7"/>
      <c r="O206" s="7"/>
      <c r="P206" s="353"/>
      <c r="Q206" s="7"/>
      <c r="R206" s="7"/>
      <c r="S206" s="7"/>
      <c r="T206" s="7"/>
      <c r="U206" s="7"/>
      <c r="V206" s="7"/>
      <c r="W206" s="7"/>
      <c r="X206" s="7"/>
      <c r="Y206" s="7"/>
    </row>
    <row r="207" spans="1:25" ht="11.25" customHeight="1">
      <c r="A207" s="7"/>
      <c r="B207" s="158">
        <f>MAX($B$44:B206)+1</f>
        <v>159</v>
      </c>
      <c r="C207" s="40">
        <f t="shared" si="15"/>
        <v>0</v>
      </c>
      <c r="D207" s="40">
        <f t="shared" si="16"/>
        <v>0</v>
      </c>
      <c r="E207" s="40">
        <f t="shared" si="17"/>
        <v>0</v>
      </c>
      <c r="F207" s="159">
        <f t="shared" si="3"/>
        <v>2.1373125491663814E-11</v>
      </c>
      <c r="G207" s="7"/>
      <c r="H207" s="7"/>
      <c r="I207" s="7"/>
      <c r="J207" s="7"/>
      <c r="K207" s="7"/>
      <c r="L207" s="7"/>
      <c r="M207" s="7"/>
      <c r="N207" s="7"/>
      <c r="O207" s="7"/>
      <c r="P207" s="353"/>
      <c r="Q207" s="7"/>
      <c r="R207" s="7"/>
      <c r="S207" s="7"/>
      <c r="T207" s="7"/>
      <c r="U207" s="7"/>
      <c r="V207" s="7"/>
      <c r="W207" s="7"/>
      <c r="X207" s="7"/>
      <c r="Y207" s="7"/>
    </row>
    <row r="208" spans="1:25" ht="11.25" customHeight="1">
      <c r="A208" s="7"/>
      <c r="B208" s="158">
        <f>MAX($B$44:B207)+1</f>
        <v>160</v>
      </c>
      <c r="C208" s="40">
        <f t="shared" si="15"/>
        <v>0</v>
      </c>
      <c r="D208" s="40">
        <f t="shared" si="16"/>
        <v>0</v>
      </c>
      <c r="E208" s="40">
        <f t="shared" si="17"/>
        <v>0</v>
      </c>
      <c r="F208" s="159">
        <f t="shared" si="3"/>
        <v>2.1373125491663814E-11</v>
      </c>
      <c r="G208" s="7"/>
      <c r="H208" s="7"/>
      <c r="I208" s="7"/>
      <c r="J208" s="7"/>
      <c r="K208" s="7"/>
      <c r="L208" s="7"/>
      <c r="M208" s="7"/>
      <c r="N208" s="7"/>
      <c r="O208" s="7"/>
      <c r="P208" s="353"/>
      <c r="Q208" s="7"/>
      <c r="R208" s="7"/>
      <c r="S208" s="7"/>
      <c r="T208" s="7"/>
      <c r="U208" s="7"/>
      <c r="V208" s="7"/>
      <c r="W208" s="7"/>
      <c r="X208" s="7"/>
      <c r="Y208" s="7"/>
    </row>
    <row r="209" spans="1:25" ht="11.25" customHeight="1">
      <c r="A209" s="7"/>
      <c r="B209" s="158">
        <f>MAX($B$44:B208)+1</f>
        <v>161</v>
      </c>
      <c r="C209" s="40">
        <f t="shared" ref="C209:C228" si="18">IFERROR(IF(F208&gt;0.1,PMT($D$44/$D$43,$D$42*$D$43,$D$41),0),0)</f>
        <v>0</v>
      </c>
      <c r="D209" s="40">
        <f t="shared" si="16"/>
        <v>0</v>
      </c>
      <c r="E209" s="40">
        <f t="shared" si="17"/>
        <v>0</v>
      </c>
      <c r="F209" s="159">
        <f t="shared" si="3"/>
        <v>2.1373125491663814E-11</v>
      </c>
      <c r="G209" s="7"/>
      <c r="H209" s="7"/>
      <c r="I209" s="7"/>
      <c r="J209" s="7"/>
      <c r="K209" s="7"/>
      <c r="L209" s="7"/>
      <c r="M209" s="7"/>
      <c r="N209" s="7"/>
      <c r="O209" s="7"/>
      <c r="P209" s="353"/>
      <c r="Q209" s="7"/>
      <c r="R209" s="7"/>
      <c r="S209" s="7"/>
      <c r="T209" s="7"/>
      <c r="U209" s="7"/>
      <c r="V209" s="7"/>
      <c r="W209" s="7"/>
      <c r="X209" s="7"/>
      <c r="Y209" s="7"/>
    </row>
    <row r="210" spans="1:25" ht="11.25" customHeight="1">
      <c r="A210" s="7"/>
      <c r="B210" s="158">
        <f>MAX($B$44:B209)+1</f>
        <v>162</v>
      </c>
      <c r="C210" s="40">
        <f t="shared" si="18"/>
        <v>0</v>
      </c>
      <c r="D210" s="40">
        <f t="shared" si="16"/>
        <v>0</v>
      </c>
      <c r="E210" s="40">
        <f t="shared" si="17"/>
        <v>0</v>
      </c>
      <c r="F210" s="159">
        <f t="shared" si="3"/>
        <v>2.1373125491663814E-11</v>
      </c>
      <c r="G210" s="7"/>
      <c r="H210" s="7"/>
      <c r="I210" s="7"/>
      <c r="J210" s="7"/>
      <c r="K210" s="7"/>
      <c r="L210" s="7"/>
      <c r="M210" s="7"/>
      <c r="N210" s="7"/>
      <c r="O210" s="7"/>
      <c r="P210" s="353"/>
      <c r="Q210" s="7"/>
      <c r="R210" s="7"/>
      <c r="S210" s="7"/>
      <c r="T210" s="7"/>
      <c r="U210" s="7"/>
      <c r="V210" s="7"/>
      <c r="W210" s="7"/>
      <c r="X210" s="7"/>
      <c r="Y210" s="7"/>
    </row>
    <row r="211" spans="1:25" ht="11.25" customHeight="1">
      <c r="A211" s="7"/>
      <c r="B211" s="158">
        <f>MAX($B$44:B210)+1</f>
        <v>163</v>
      </c>
      <c r="C211" s="40">
        <f t="shared" si="18"/>
        <v>0</v>
      </c>
      <c r="D211" s="40">
        <f t="shared" si="16"/>
        <v>0</v>
      </c>
      <c r="E211" s="40">
        <f t="shared" si="17"/>
        <v>0</v>
      </c>
      <c r="F211" s="159">
        <f t="shared" si="3"/>
        <v>2.1373125491663814E-11</v>
      </c>
      <c r="G211" s="7"/>
      <c r="H211" s="7"/>
      <c r="I211" s="7"/>
      <c r="J211" s="7"/>
      <c r="K211" s="7"/>
      <c r="L211" s="7"/>
      <c r="M211" s="7"/>
      <c r="N211" s="7"/>
      <c r="O211" s="7"/>
      <c r="P211" s="353"/>
      <c r="Q211" s="7"/>
      <c r="R211" s="7"/>
      <c r="S211" s="7"/>
      <c r="T211" s="7"/>
      <c r="U211" s="7"/>
      <c r="V211" s="7"/>
      <c r="W211" s="7"/>
      <c r="X211" s="7"/>
      <c r="Y211" s="7"/>
    </row>
    <row r="212" spans="1:25" ht="11.25" customHeight="1">
      <c r="A212" s="7"/>
      <c r="B212" s="158">
        <f>MAX($B$44:B211)+1</f>
        <v>164</v>
      </c>
      <c r="C212" s="40">
        <f t="shared" si="18"/>
        <v>0</v>
      </c>
      <c r="D212" s="40">
        <f t="shared" si="16"/>
        <v>0</v>
      </c>
      <c r="E212" s="40">
        <f t="shared" si="17"/>
        <v>0</v>
      </c>
      <c r="F212" s="159">
        <f t="shared" si="3"/>
        <v>2.1373125491663814E-11</v>
      </c>
      <c r="G212" s="7"/>
      <c r="H212" s="7"/>
      <c r="I212" s="7"/>
      <c r="J212" s="7"/>
      <c r="K212" s="7"/>
      <c r="L212" s="7"/>
      <c r="M212" s="7"/>
      <c r="N212" s="7"/>
      <c r="O212" s="7"/>
      <c r="P212" s="353"/>
      <c r="Q212" s="7"/>
      <c r="R212" s="7"/>
      <c r="S212" s="7"/>
      <c r="T212" s="7"/>
      <c r="U212" s="7"/>
      <c r="V212" s="7"/>
      <c r="W212" s="7"/>
      <c r="X212" s="7"/>
      <c r="Y212" s="7"/>
    </row>
    <row r="213" spans="1:25" ht="11.25" customHeight="1">
      <c r="A213" s="7"/>
      <c r="B213" s="158">
        <f>MAX($B$44:B212)+1</f>
        <v>165</v>
      </c>
      <c r="C213" s="40">
        <f t="shared" si="18"/>
        <v>0</v>
      </c>
      <c r="D213" s="40">
        <f t="shared" si="16"/>
        <v>0</v>
      </c>
      <c r="E213" s="40">
        <f t="shared" si="17"/>
        <v>0</v>
      </c>
      <c r="F213" s="159">
        <f t="shared" si="3"/>
        <v>2.1373125491663814E-11</v>
      </c>
      <c r="G213" s="7"/>
      <c r="H213" s="7"/>
      <c r="I213" s="7"/>
      <c r="J213" s="7"/>
      <c r="K213" s="7"/>
      <c r="L213" s="7"/>
      <c r="M213" s="7"/>
      <c r="N213" s="7"/>
      <c r="O213" s="7"/>
      <c r="P213" s="353"/>
      <c r="Q213" s="7"/>
      <c r="R213" s="7"/>
      <c r="S213" s="7"/>
      <c r="T213" s="7"/>
      <c r="U213" s="7"/>
      <c r="V213" s="7"/>
      <c r="W213" s="7"/>
      <c r="X213" s="7"/>
      <c r="Y213" s="7"/>
    </row>
    <row r="214" spans="1:25" ht="11.25" customHeight="1">
      <c r="A214" s="7"/>
      <c r="B214" s="158">
        <f>MAX($B$44:B213)+1</f>
        <v>166</v>
      </c>
      <c r="C214" s="40">
        <f t="shared" si="18"/>
        <v>0</v>
      </c>
      <c r="D214" s="40">
        <f t="shared" si="16"/>
        <v>0</v>
      </c>
      <c r="E214" s="40">
        <f t="shared" si="17"/>
        <v>0</v>
      </c>
      <c r="F214" s="159">
        <f t="shared" si="3"/>
        <v>2.1373125491663814E-11</v>
      </c>
      <c r="G214" s="7"/>
      <c r="H214" s="7"/>
      <c r="I214" s="7"/>
      <c r="J214" s="7"/>
      <c r="K214" s="7"/>
      <c r="L214" s="7"/>
      <c r="M214" s="7"/>
      <c r="N214" s="7"/>
      <c r="O214" s="7"/>
      <c r="P214" s="353"/>
      <c r="Q214" s="7"/>
      <c r="R214" s="7"/>
      <c r="S214" s="7"/>
      <c r="T214" s="7"/>
      <c r="U214" s="7"/>
      <c r="V214" s="7"/>
      <c r="W214" s="7"/>
      <c r="X214" s="7"/>
      <c r="Y214" s="7"/>
    </row>
    <row r="215" spans="1:25" ht="11.25" customHeight="1">
      <c r="A215" s="7"/>
      <c r="B215" s="158">
        <f>MAX($B$44:B214)+1</f>
        <v>167</v>
      </c>
      <c r="C215" s="40">
        <f t="shared" si="18"/>
        <v>0</v>
      </c>
      <c r="D215" s="40">
        <f t="shared" si="16"/>
        <v>0</v>
      </c>
      <c r="E215" s="40">
        <f t="shared" si="17"/>
        <v>0</v>
      </c>
      <c r="F215" s="159">
        <f t="shared" si="3"/>
        <v>2.1373125491663814E-11</v>
      </c>
      <c r="G215" s="7"/>
      <c r="H215" s="7"/>
      <c r="I215" s="7"/>
      <c r="J215" s="7"/>
      <c r="K215" s="7"/>
      <c r="L215" s="7"/>
      <c r="M215" s="7"/>
      <c r="N215" s="7"/>
      <c r="O215" s="7"/>
      <c r="P215" s="353"/>
      <c r="Q215" s="7"/>
      <c r="R215" s="7"/>
      <c r="S215" s="7"/>
      <c r="T215" s="7"/>
      <c r="U215" s="7"/>
      <c r="V215" s="7"/>
      <c r="W215" s="7"/>
      <c r="X215" s="7"/>
      <c r="Y215" s="7"/>
    </row>
    <row r="216" spans="1:25" ht="11.25" customHeight="1">
      <c r="A216" s="7"/>
      <c r="B216" s="158">
        <f>MAX($B$44:B215)+1</f>
        <v>168</v>
      </c>
      <c r="C216" s="40">
        <f t="shared" si="18"/>
        <v>0</v>
      </c>
      <c r="D216" s="40">
        <f t="shared" si="16"/>
        <v>0</v>
      </c>
      <c r="E216" s="40">
        <f t="shared" si="17"/>
        <v>0</v>
      </c>
      <c r="F216" s="159">
        <f t="shared" si="3"/>
        <v>2.1373125491663814E-11</v>
      </c>
      <c r="G216" s="7"/>
      <c r="H216" s="7"/>
      <c r="I216" s="7"/>
      <c r="J216" s="7"/>
      <c r="K216" s="7"/>
      <c r="L216" s="7"/>
      <c r="M216" s="7"/>
      <c r="N216" s="7"/>
      <c r="O216" s="7"/>
      <c r="P216" s="353"/>
      <c r="Q216" s="7"/>
      <c r="R216" s="7"/>
      <c r="S216" s="7"/>
      <c r="T216" s="7"/>
      <c r="U216" s="7"/>
      <c r="V216" s="7"/>
      <c r="W216" s="7"/>
      <c r="X216" s="7"/>
      <c r="Y216" s="7"/>
    </row>
    <row r="217" spans="1:25" ht="11.25" customHeight="1">
      <c r="A217" s="7"/>
      <c r="B217" s="158">
        <f>MAX($B$44:B216)+1</f>
        <v>169</v>
      </c>
      <c r="C217" s="40">
        <f t="shared" si="18"/>
        <v>0</v>
      </c>
      <c r="D217" s="40">
        <f t="shared" si="16"/>
        <v>0</v>
      </c>
      <c r="E217" s="40">
        <f t="shared" si="17"/>
        <v>0</v>
      </c>
      <c r="F217" s="159">
        <f t="shared" si="3"/>
        <v>2.1373125491663814E-11</v>
      </c>
      <c r="G217" s="7"/>
      <c r="H217" s="7"/>
      <c r="I217" s="7"/>
      <c r="J217" s="7"/>
      <c r="K217" s="7"/>
      <c r="L217" s="7"/>
      <c r="M217" s="7"/>
      <c r="N217" s="7"/>
      <c r="O217" s="7"/>
      <c r="P217" s="353"/>
      <c r="Q217" s="7"/>
      <c r="R217" s="7"/>
      <c r="S217" s="7"/>
      <c r="T217" s="7"/>
      <c r="U217" s="7"/>
      <c r="V217" s="7"/>
      <c r="W217" s="7"/>
      <c r="X217" s="7"/>
      <c r="Y217" s="7"/>
    </row>
    <row r="218" spans="1:25" ht="11.25" customHeight="1">
      <c r="A218" s="7"/>
      <c r="B218" s="158">
        <f>MAX($B$44:B217)+1</f>
        <v>170</v>
      </c>
      <c r="C218" s="40">
        <f t="shared" si="18"/>
        <v>0</v>
      </c>
      <c r="D218" s="40">
        <f t="shared" si="16"/>
        <v>0</v>
      </c>
      <c r="E218" s="40">
        <f t="shared" si="17"/>
        <v>0</v>
      </c>
      <c r="F218" s="159">
        <f t="shared" si="3"/>
        <v>2.1373125491663814E-11</v>
      </c>
      <c r="G218" s="7"/>
      <c r="H218" s="7"/>
      <c r="I218" s="7"/>
      <c r="J218" s="7"/>
      <c r="K218" s="7"/>
      <c r="L218" s="7"/>
      <c r="M218" s="7"/>
      <c r="N218" s="7"/>
      <c r="O218" s="7"/>
      <c r="P218" s="353"/>
      <c r="Q218" s="7"/>
      <c r="R218" s="7"/>
      <c r="S218" s="7"/>
      <c r="T218" s="7"/>
      <c r="U218" s="7"/>
      <c r="V218" s="7"/>
      <c r="W218" s="7"/>
      <c r="X218" s="7"/>
      <c r="Y218" s="7"/>
    </row>
    <row r="219" spans="1:25" ht="11.25" customHeight="1">
      <c r="A219" s="7"/>
      <c r="B219" s="158">
        <f>MAX($B$44:B218)+1</f>
        <v>171</v>
      </c>
      <c r="C219" s="40">
        <f t="shared" si="18"/>
        <v>0</v>
      </c>
      <c r="D219" s="40">
        <f t="shared" si="16"/>
        <v>0</v>
      </c>
      <c r="E219" s="40">
        <f t="shared" si="17"/>
        <v>0</v>
      </c>
      <c r="F219" s="159">
        <f t="shared" si="3"/>
        <v>2.1373125491663814E-11</v>
      </c>
      <c r="G219" s="7"/>
      <c r="H219" s="7"/>
      <c r="I219" s="7"/>
      <c r="J219" s="7"/>
      <c r="K219" s="7"/>
      <c r="L219" s="7"/>
      <c r="M219" s="7"/>
      <c r="N219" s="7"/>
      <c r="O219" s="7"/>
      <c r="P219" s="353"/>
      <c r="Q219" s="7"/>
      <c r="R219" s="7"/>
      <c r="S219" s="7"/>
      <c r="T219" s="7"/>
      <c r="U219" s="7"/>
      <c r="V219" s="7"/>
      <c r="W219" s="7"/>
      <c r="X219" s="7"/>
      <c r="Y219" s="7"/>
    </row>
    <row r="220" spans="1:25" ht="11.25" customHeight="1">
      <c r="A220" s="7"/>
      <c r="B220" s="158">
        <f>MAX($B$44:B219)+1</f>
        <v>172</v>
      </c>
      <c r="C220" s="40">
        <f t="shared" si="18"/>
        <v>0</v>
      </c>
      <c r="D220" s="40">
        <f t="shared" si="16"/>
        <v>0</v>
      </c>
      <c r="E220" s="40">
        <f t="shared" si="17"/>
        <v>0</v>
      </c>
      <c r="F220" s="159">
        <f t="shared" si="3"/>
        <v>2.1373125491663814E-11</v>
      </c>
      <c r="G220" s="7"/>
      <c r="H220" s="7"/>
      <c r="I220" s="7"/>
      <c r="J220" s="7"/>
      <c r="K220" s="7"/>
      <c r="L220" s="7"/>
      <c r="M220" s="7"/>
      <c r="N220" s="7"/>
      <c r="O220" s="7"/>
      <c r="P220" s="353"/>
      <c r="Q220" s="7"/>
      <c r="R220" s="7"/>
      <c r="S220" s="7"/>
      <c r="T220" s="7"/>
      <c r="U220" s="7"/>
      <c r="V220" s="7"/>
      <c r="W220" s="7"/>
      <c r="X220" s="7"/>
      <c r="Y220" s="7"/>
    </row>
    <row r="221" spans="1:25" ht="11.25" customHeight="1">
      <c r="A221" s="7"/>
      <c r="B221" s="158">
        <f>MAX($B$44:B220)+1</f>
        <v>173</v>
      </c>
      <c r="C221" s="40">
        <f t="shared" si="18"/>
        <v>0</v>
      </c>
      <c r="D221" s="40">
        <f t="shared" si="16"/>
        <v>0</v>
      </c>
      <c r="E221" s="40">
        <f t="shared" si="17"/>
        <v>0</v>
      </c>
      <c r="F221" s="159">
        <f t="shared" si="3"/>
        <v>2.1373125491663814E-11</v>
      </c>
      <c r="G221" s="7"/>
      <c r="H221" s="7"/>
      <c r="I221" s="7"/>
      <c r="J221" s="7"/>
      <c r="K221" s="7"/>
      <c r="L221" s="7"/>
      <c r="M221" s="7"/>
      <c r="N221" s="7"/>
      <c r="O221" s="7"/>
      <c r="P221" s="353"/>
      <c r="Q221" s="7"/>
      <c r="R221" s="7"/>
      <c r="S221" s="7"/>
      <c r="T221" s="7"/>
      <c r="U221" s="7"/>
      <c r="V221" s="7"/>
      <c r="W221" s="7"/>
      <c r="X221" s="7"/>
      <c r="Y221" s="7"/>
    </row>
    <row r="222" spans="1:25" ht="11.25" customHeight="1">
      <c r="A222" s="7"/>
      <c r="B222" s="158">
        <f>MAX($B$44:B221)+1</f>
        <v>174</v>
      </c>
      <c r="C222" s="40">
        <f t="shared" si="18"/>
        <v>0</v>
      </c>
      <c r="D222" s="40">
        <f t="shared" si="16"/>
        <v>0</v>
      </c>
      <c r="E222" s="40">
        <f t="shared" si="17"/>
        <v>0</v>
      </c>
      <c r="F222" s="159">
        <f t="shared" si="3"/>
        <v>2.1373125491663814E-11</v>
      </c>
      <c r="G222" s="7"/>
      <c r="H222" s="7"/>
      <c r="I222" s="7"/>
      <c r="J222" s="7"/>
      <c r="K222" s="7"/>
      <c r="L222" s="7"/>
      <c r="M222" s="7"/>
      <c r="N222" s="7"/>
      <c r="O222" s="7"/>
      <c r="P222" s="353"/>
      <c r="Q222" s="7"/>
      <c r="R222" s="7"/>
      <c r="S222" s="7"/>
      <c r="T222" s="7"/>
      <c r="U222" s="7"/>
      <c r="V222" s="7"/>
      <c r="W222" s="7"/>
      <c r="X222" s="7"/>
      <c r="Y222" s="7"/>
    </row>
    <row r="223" spans="1:25" ht="11.25" customHeight="1">
      <c r="A223" s="7"/>
      <c r="B223" s="158">
        <f>MAX($B$44:B222)+1</f>
        <v>175</v>
      </c>
      <c r="C223" s="40">
        <f t="shared" si="18"/>
        <v>0</v>
      </c>
      <c r="D223" s="40">
        <f t="shared" si="16"/>
        <v>0</v>
      </c>
      <c r="E223" s="40">
        <f t="shared" si="17"/>
        <v>0</v>
      </c>
      <c r="F223" s="159">
        <f t="shared" si="3"/>
        <v>2.1373125491663814E-11</v>
      </c>
      <c r="G223" s="7"/>
      <c r="H223" s="7"/>
      <c r="I223" s="7"/>
      <c r="J223" s="7"/>
      <c r="K223" s="7"/>
      <c r="L223" s="7"/>
      <c r="M223" s="7"/>
      <c r="N223" s="7"/>
      <c r="O223" s="7"/>
      <c r="P223" s="353"/>
      <c r="Q223" s="7"/>
      <c r="R223" s="7"/>
      <c r="S223" s="7"/>
      <c r="T223" s="7"/>
      <c r="U223" s="7"/>
      <c r="V223" s="7"/>
      <c r="W223" s="7"/>
      <c r="X223" s="7"/>
      <c r="Y223" s="7"/>
    </row>
    <row r="224" spans="1:25" ht="11.25" customHeight="1">
      <c r="A224" s="7"/>
      <c r="B224" s="158">
        <f>MAX($B$44:B223)+1</f>
        <v>176</v>
      </c>
      <c r="C224" s="40">
        <f t="shared" si="18"/>
        <v>0</v>
      </c>
      <c r="D224" s="40">
        <f t="shared" si="16"/>
        <v>0</v>
      </c>
      <c r="E224" s="40">
        <f t="shared" si="17"/>
        <v>0</v>
      </c>
      <c r="F224" s="159">
        <f t="shared" si="3"/>
        <v>2.1373125491663814E-11</v>
      </c>
      <c r="G224" s="7"/>
      <c r="H224" s="7"/>
      <c r="I224" s="7"/>
      <c r="J224" s="7"/>
      <c r="K224" s="7"/>
      <c r="L224" s="7"/>
      <c r="M224" s="7"/>
      <c r="N224" s="7"/>
      <c r="O224" s="7"/>
      <c r="P224" s="353"/>
      <c r="Q224" s="7"/>
      <c r="R224" s="7"/>
      <c r="S224" s="7"/>
      <c r="T224" s="7"/>
      <c r="U224" s="7"/>
      <c r="V224" s="7"/>
      <c r="W224" s="7"/>
      <c r="X224" s="7"/>
      <c r="Y224" s="7"/>
    </row>
    <row r="225" spans="1:25" ht="11.25" customHeight="1">
      <c r="A225" s="7"/>
      <c r="B225" s="158">
        <f>MAX($B$44:B224)+1</f>
        <v>177</v>
      </c>
      <c r="C225" s="40">
        <f t="shared" si="18"/>
        <v>0</v>
      </c>
      <c r="D225" s="40">
        <f t="shared" si="16"/>
        <v>0</v>
      </c>
      <c r="E225" s="40">
        <f t="shared" si="17"/>
        <v>0</v>
      </c>
      <c r="F225" s="159">
        <f t="shared" si="3"/>
        <v>2.1373125491663814E-11</v>
      </c>
      <c r="G225" s="7"/>
      <c r="H225" s="7"/>
      <c r="I225" s="7"/>
      <c r="J225" s="7"/>
      <c r="K225" s="7"/>
      <c r="L225" s="7"/>
      <c r="M225" s="7"/>
      <c r="N225" s="7"/>
      <c r="O225" s="7"/>
      <c r="P225" s="353"/>
      <c r="Q225" s="7"/>
      <c r="R225" s="7"/>
      <c r="S225" s="7"/>
      <c r="T225" s="7"/>
      <c r="U225" s="7"/>
      <c r="V225" s="7"/>
      <c r="W225" s="7"/>
      <c r="X225" s="7"/>
      <c r="Y225" s="7"/>
    </row>
    <row r="226" spans="1:25" ht="11.25" customHeight="1">
      <c r="A226" s="7"/>
      <c r="B226" s="158">
        <f>MAX($B$44:B225)+1</f>
        <v>178</v>
      </c>
      <c r="C226" s="40">
        <f t="shared" si="18"/>
        <v>0</v>
      </c>
      <c r="D226" s="40">
        <f t="shared" si="16"/>
        <v>0</v>
      </c>
      <c r="E226" s="40">
        <f t="shared" si="17"/>
        <v>0</v>
      </c>
      <c r="F226" s="159">
        <f t="shared" si="3"/>
        <v>2.1373125491663814E-11</v>
      </c>
      <c r="G226" s="7"/>
      <c r="H226" s="7"/>
      <c r="I226" s="7"/>
      <c r="J226" s="7"/>
      <c r="K226" s="7"/>
      <c r="L226" s="7"/>
      <c r="M226" s="7"/>
      <c r="N226" s="7"/>
      <c r="O226" s="7"/>
      <c r="P226" s="353"/>
      <c r="Q226" s="7"/>
      <c r="R226" s="7"/>
      <c r="S226" s="7"/>
      <c r="T226" s="7"/>
      <c r="U226" s="7"/>
      <c r="V226" s="7"/>
      <c r="W226" s="7"/>
      <c r="X226" s="7"/>
      <c r="Y226" s="7"/>
    </row>
    <row r="227" spans="1:25" ht="11.25" customHeight="1">
      <c r="A227" s="7"/>
      <c r="B227" s="158">
        <f>MAX($B$44:B226)+1</f>
        <v>179</v>
      </c>
      <c r="C227" s="40">
        <f t="shared" si="18"/>
        <v>0</v>
      </c>
      <c r="D227" s="40">
        <f t="shared" si="16"/>
        <v>0</v>
      </c>
      <c r="E227" s="40">
        <f t="shared" si="17"/>
        <v>0</v>
      </c>
      <c r="F227" s="159">
        <f t="shared" si="3"/>
        <v>2.1373125491663814E-11</v>
      </c>
      <c r="G227" s="7"/>
      <c r="H227" s="7"/>
      <c r="I227" s="7"/>
      <c r="J227" s="7"/>
      <c r="K227" s="7"/>
      <c r="L227" s="7"/>
      <c r="M227" s="7"/>
      <c r="N227" s="7"/>
      <c r="O227" s="7"/>
      <c r="P227" s="353"/>
      <c r="Q227" s="7"/>
      <c r="R227" s="7"/>
      <c r="S227" s="7"/>
      <c r="T227" s="7"/>
      <c r="U227" s="7"/>
      <c r="V227" s="7"/>
      <c r="W227" s="7"/>
      <c r="X227" s="7"/>
      <c r="Y227" s="7"/>
    </row>
    <row r="228" spans="1:25" ht="11.25" customHeight="1">
      <c r="A228" s="7"/>
      <c r="B228" s="158">
        <f>MAX($B$44:B227)+1</f>
        <v>180</v>
      </c>
      <c r="C228" s="40">
        <f t="shared" si="18"/>
        <v>0</v>
      </c>
      <c r="D228" s="40">
        <f t="shared" si="16"/>
        <v>0</v>
      </c>
      <c r="E228" s="40">
        <f t="shared" si="17"/>
        <v>0</v>
      </c>
      <c r="F228" s="159">
        <f t="shared" si="3"/>
        <v>2.1373125491663814E-11</v>
      </c>
      <c r="G228" s="7"/>
      <c r="H228" s="7"/>
      <c r="I228" s="7"/>
      <c r="J228" s="7"/>
      <c r="K228" s="7"/>
      <c r="L228" s="7"/>
      <c r="M228" s="7"/>
      <c r="N228" s="7"/>
      <c r="O228" s="7"/>
      <c r="P228" s="353"/>
      <c r="Q228" s="7"/>
      <c r="R228" s="7"/>
      <c r="S228" s="7"/>
      <c r="T228" s="7"/>
      <c r="U228" s="7"/>
      <c r="V228" s="7"/>
      <c r="W228" s="7"/>
      <c r="X228" s="7"/>
      <c r="Y228" s="7"/>
    </row>
    <row r="229" spans="1:25" ht="11.25" customHeight="1">
      <c r="A229" s="7"/>
      <c r="B229" s="7"/>
      <c r="C229" s="7"/>
      <c r="D229" s="7"/>
      <c r="E229" s="7"/>
      <c r="F229" s="7"/>
      <c r="G229" s="7"/>
      <c r="H229" s="7"/>
      <c r="I229" s="7"/>
      <c r="J229" s="7"/>
      <c r="K229" s="7"/>
      <c r="L229" s="7"/>
      <c r="M229" s="7"/>
      <c r="N229" s="7"/>
      <c r="O229" s="7"/>
      <c r="P229" s="353"/>
      <c r="Q229" s="7"/>
      <c r="R229" s="7"/>
      <c r="S229" s="7"/>
      <c r="T229" s="7"/>
      <c r="U229" s="7"/>
      <c r="V229" s="7"/>
      <c r="W229" s="7"/>
      <c r="X229" s="7"/>
      <c r="Y229" s="7"/>
    </row>
    <row r="230" spans="1:25" ht="11.25" customHeight="1">
      <c r="A230" s="7"/>
      <c r="B230" s="7"/>
      <c r="C230" s="7"/>
      <c r="D230" s="7"/>
      <c r="E230" s="7"/>
      <c r="F230" s="7"/>
      <c r="G230" s="7"/>
      <c r="H230" s="7"/>
      <c r="I230" s="7"/>
      <c r="J230" s="7"/>
      <c r="K230" s="7"/>
      <c r="L230" s="7"/>
      <c r="M230" s="7"/>
      <c r="N230" s="7"/>
      <c r="O230" s="7"/>
      <c r="P230" s="353"/>
      <c r="Q230" s="7"/>
      <c r="R230" s="7"/>
      <c r="S230" s="7"/>
      <c r="T230" s="7"/>
      <c r="U230" s="7"/>
      <c r="V230" s="7"/>
      <c r="W230" s="7"/>
      <c r="X230" s="7"/>
      <c r="Y230" s="7"/>
    </row>
    <row r="231" spans="1:25" ht="11.25" customHeight="1">
      <c r="A231" s="299"/>
      <c r="B231" s="299"/>
      <c r="C231" s="299"/>
      <c r="D231" s="299"/>
      <c r="E231" s="299"/>
      <c r="F231" s="299"/>
      <c r="G231" s="299"/>
      <c r="H231" s="299"/>
      <c r="I231" s="299"/>
      <c r="J231" s="299"/>
      <c r="K231" s="299"/>
      <c r="L231" s="299"/>
      <c r="M231" s="299"/>
      <c r="N231" s="299"/>
      <c r="O231" s="299"/>
      <c r="P231" s="353"/>
      <c r="Q231" s="7"/>
      <c r="R231" s="7"/>
      <c r="S231" s="7"/>
      <c r="T231" s="7"/>
      <c r="U231" s="7"/>
      <c r="V231" s="7"/>
      <c r="W231" s="7"/>
      <c r="X231" s="7"/>
      <c r="Y231" s="7"/>
    </row>
    <row r="232" spans="1:25"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row>
    <row r="233" spans="1:25"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row>
    <row r="234" spans="1:25"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row>
    <row r="235" spans="1:25"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row>
    <row r="236" spans="1:25"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row>
    <row r="237" spans="1:25"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row>
    <row r="238" spans="1:25"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row>
    <row r="239" spans="1:25"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row>
    <row r="240" spans="1:25"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row>
    <row r="241" spans="1:25"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row>
    <row r="242" spans="1:25"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row>
    <row r="243" spans="1:25"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row>
    <row r="244" spans="1:25"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row>
    <row r="245" spans="1:25"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row>
    <row r="246" spans="1:25"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row>
    <row r="247" spans="1:25"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row>
    <row r="248" spans="1:25"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row>
    <row r="249" spans="1:25"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row>
    <row r="250" spans="1:25"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row>
    <row r="251" spans="1:25"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row>
    <row r="252" spans="1:25"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row>
    <row r="253" spans="1:25"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row>
    <row r="254" spans="1:25"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row>
    <row r="255" spans="1:25"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row>
    <row r="256" spans="1:25"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row>
    <row r="257" spans="1:25"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row>
    <row r="258" spans="1:25"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row>
    <row r="259" spans="1:25"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row>
    <row r="260" spans="1:25"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row>
    <row r="261" spans="1:25"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row>
    <row r="262" spans="1:25"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row>
    <row r="263" spans="1:25"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row>
    <row r="264" spans="1:25"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row>
    <row r="265" spans="1:25"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row>
    <row r="266" spans="1:25"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row>
    <row r="267" spans="1:25"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row>
    <row r="268" spans="1:25"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row>
    <row r="269" spans="1:25"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row>
    <row r="270" spans="1:25"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row>
    <row r="271" spans="1:25"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row>
    <row r="272" spans="1:25"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row>
    <row r="273" spans="1:25"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row>
    <row r="274" spans="1:25"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row>
    <row r="275" spans="1:25"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row>
    <row r="276" spans="1:25"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row>
    <row r="277" spans="1:25"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row>
    <row r="278" spans="1:25"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row>
    <row r="279" spans="1:25"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row>
    <row r="280" spans="1:25"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row>
    <row r="281" spans="1:25"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row>
    <row r="282" spans="1:25"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row>
    <row r="283" spans="1:25"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row>
    <row r="284" spans="1:25"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row>
    <row r="285" spans="1:25"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row>
    <row r="286" spans="1:25"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row>
    <row r="287" spans="1:25"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row>
    <row r="288" spans="1:25"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row>
    <row r="289" spans="1:25"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row>
    <row r="290" spans="1:25"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row>
    <row r="291" spans="1:25"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row>
    <row r="292" spans="1:25"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row>
    <row r="293" spans="1:25"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row>
    <row r="294" spans="1:25"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row>
    <row r="295" spans="1:25"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row>
    <row r="296" spans="1:25"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row>
    <row r="297" spans="1:25"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row>
    <row r="298" spans="1:25"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row>
    <row r="299" spans="1:25"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row>
    <row r="300" spans="1:25"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row>
    <row r="301" spans="1:25"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row>
    <row r="302" spans="1:25"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row>
    <row r="303" spans="1:25"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row>
    <row r="304" spans="1:25"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row>
    <row r="305" spans="1:25"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row>
    <row r="306" spans="1:25"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row>
    <row r="307" spans="1:25"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row>
    <row r="308" spans="1:25"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row>
    <row r="309" spans="1:25"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row>
    <row r="310" spans="1:25"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spans="1:25"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row>
    <row r="312" spans="1:25"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row>
    <row r="313" spans="1:25"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row>
    <row r="314" spans="1:25"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row>
    <row r="315" spans="1:25"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row>
    <row r="316" spans="1:25"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row>
    <row r="317" spans="1:25"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row>
    <row r="318" spans="1:25"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row>
    <row r="319" spans="1:25"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row>
    <row r="320" spans="1:25"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row>
    <row r="321" spans="1:25"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row>
    <row r="322" spans="1:25"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row>
    <row r="323" spans="1:25"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row>
    <row r="324" spans="1:25"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row>
    <row r="325" spans="1:25"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row>
    <row r="326" spans="1:25"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row>
    <row r="327" spans="1:25"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row>
    <row r="328" spans="1:25"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row>
    <row r="329" spans="1:25"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row>
    <row r="330" spans="1:25"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row>
    <row r="331" spans="1:25"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row>
    <row r="332" spans="1:25"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row>
    <row r="333" spans="1:25"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row>
    <row r="334" spans="1:25"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row>
    <row r="335" spans="1:25"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row>
    <row r="336" spans="1:25"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row>
    <row r="337" spans="1:25"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row>
    <row r="338" spans="1:25"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row>
    <row r="339" spans="1:25"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row>
    <row r="340" spans="1:25"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row>
    <row r="341" spans="1:25"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row>
    <row r="342" spans="1:25"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row>
    <row r="343" spans="1:25"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row>
    <row r="344" spans="1:25"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row>
    <row r="345" spans="1:25"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row>
    <row r="346" spans="1:25"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row>
    <row r="347" spans="1:25"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row>
    <row r="348" spans="1:25"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row>
    <row r="349" spans="1:25"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row>
    <row r="350" spans="1:25"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row>
    <row r="351" spans="1:25"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row>
    <row r="352" spans="1:25"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row>
    <row r="353" spans="1:25"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row>
    <row r="354" spans="1:25"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row>
    <row r="355" spans="1:25"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row>
    <row r="356" spans="1:25"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row>
    <row r="357" spans="1:25"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row>
    <row r="358" spans="1:25"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row>
    <row r="359" spans="1:25"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row>
    <row r="360" spans="1:25"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row>
    <row r="361" spans="1:25"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row>
    <row r="362" spans="1:25"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row>
    <row r="363" spans="1:25"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row>
    <row r="364" spans="1:25"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row>
    <row r="365" spans="1:25"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row>
    <row r="366" spans="1:25"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row>
    <row r="367" spans="1:25"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row>
    <row r="368" spans="1:25"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row>
    <row r="369" spans="1:25"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row>
    <row r="370" spans="1:25"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row>
    <row r="371" spans="1:25"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row>
    <row r="372" spans="1:25"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row>
    <row r="373" spans="1:25"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row>
    <row r="374" spans="1:25"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row>
    <row r="375" spans="1:25"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row>
    <row r="376" spans="1:25"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row>
    <row r="377" spans="1:25"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row>
    <row r="378" spans="1:25"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row>
    <row r="379" spans="1:25"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row>
    <row r="380" spans="1:25"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row>
    <row r="381" spans="1:25"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row>
    <row r="382" spans="1:25"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row>
    <row r="383" spans="1:25"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row>
    <row r="384" spans="1:25"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row>
    <row r="385" spans="1:25"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row>
    <row r="386" spans="1:25"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row>
    <row r="387" spans="1:25"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row>
    <row r="388" spans="1:25"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row>
    <row r="389" spans="1:25"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row>
    <row r="390" spans="1:25"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row>
    <row r="391" spans="1:25"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row>
    <row r="392" spans="1:25"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row>
    <row r="393" spans="1:25"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row>
    <row r="394" spans="1:25"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row>
    <row r="395" spans="1:25"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row>
    <row r="396" spans="1:25"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row>
    <row r="397" spans="1:25"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row>
    <row r="398" spans="1:25"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row>
    <row r="399" spans="1:25"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row>
    <row r="400" spans="1:25"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row>
    <row r="401" spans="1:25"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row>
    <row r="402" spans="1:25"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row>
    <row r="403" spans="1:25"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row>
    <row r="404" spans="1:25"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row>
    <row r="405" spans="1:25"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row>
    <row r="406" spans="1:25"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row>
    <row r="407" spans="1:25"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row>
    <row r="408" spans="1:25"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row>
    <row r="409" spans="1:25"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row>
    <row r="410" spans="1:25"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row>
    <row r="411" spans="1:25"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row>
    <row r="412" spans="1:25"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row>
    <row r="413" spans="1:25"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row>
    <row r="414" spans="1:25"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row>
    <row r="415" spans="1:25"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row>
    <row r="416" spans="1:25"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row>
    <row r="417" spans="1:25"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row>
    <row r="418" spans="1:25"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row>
    <row r="419" spans="1:25"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row>
    <row r="420" spans="1:25"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row>
    <row r="421" spans="1:25"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row>
    <row r="422" spans="1:25"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row>
    <row r="423" spans="1:25"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row>
    <row r="424" spans="1:25"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row>
    <row r="425" spans="1:25"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row>
    <row r="426" spans="1:25"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row>
    <row r="427" spans="1:25"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row>
    <row r="428" spans="1:25"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row>
    <row r="429" spans="1:25"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row>
    <row r="430" spans="1:25"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row>
    <row r="431" spans="1:25"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row>
    <row r="432" spans="1:25"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row>
    <row r="433" spans="1:25"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row>
    <row r="434" spans="1:25"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row>
    <row r="435" spans="1:25"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row>
    <row r="436" spans="1:25"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row>
    <row r="437" spans="1:25"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row>
    <row r="438" spans="1:25"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row>
    <row r="439" spans="1:25"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row>
    <row r="440" spans="1:25"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row>
    <row r="441" spans="1:25"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row>
    <row r="442" spans="1:25"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row>
    <row r="443" spans="1:25"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row>
    <row r="444" spans="1:25"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row>
    <row r="445" spans="1:25"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row>
    <row r="446" spans="1:25"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row>
    <row r="447" spans="1:25"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row>
    <row r="448" spans="1:25"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row>
    <row r="449" spans="1:25"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row>
    <row r="450" spans="1:25"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row>
    <row r="451" spans="1:25"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row>
    <row r="452" spans="1:25"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row>
    <row r="453" spans="1:25"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row>
    <row r="454" spans="1:25"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row>
    <row r="455" spans="1:25"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row>
    <row r="456" spans="1:25"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row>
    <row r="457" spans="1:25"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row>
    <row r="458" spans="1:25"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row>
    <row r="459" spans="1:25"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row>
    <row r="460" spans="1:25"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row>
    <row r="461" spans="1:25"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row>
    <row r="462" spans="1:25"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row>
    <row r="463" spans="1:25"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row>
    <row r="464" spans="1:25"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row>
    <row r="465" spans="1:25"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row>
    <row r="466" spans="1:25"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row>
    <row r="467" spans="1:25"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row>
    <row r="468" spans="1:25"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row>
    <row r="469" spans="1:25"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row>
    <row r="470" spans="1:25"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row>
    <row r="471" spans="1:25"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row>
    <row r="472" spans="1:25"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row>
    <row r="473" spans="1:25"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row>
    <row r="474" spans="1:25"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row>
    <row r="475" spans="1:25"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row>
    <row r="476" spans="1:25"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row>
    <row r="477" spans="1:25"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row>
    <row r="478" spans="1:25"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row>
    <row r="479" spans="1:25"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row>
    <row r="480" spans="1:25"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row>
    <row r="481" spans="1:25"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row>
    <row r="482" spans="1:25"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row>
    <row r="483" spans="1:25"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row>
    <row r="484" spans="1:25"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row>
    <row r="485" spans="1:25"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row>
    <row r="486" spans="1:25"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row>
    <row r="487" spans="1:25"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row>
    <row r="488" spans="1:25"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row>
    <row r="489" spans="1:25"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row>
    <row r="490" spans="1:25"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row>
    <row r="491" spans="1:25"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row>
    <row r="492" spans="1:25"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row>
    <row r="493" spans="1:25"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row>
    <row r="494" spans="1:25"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row>
    <row r="495" spans="1:25"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row>
    <row r="496" spans="1:25"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row>
    <row r="497" spans="1:25"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row>
    <row r="498" spans="1:25"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row>
    <row r="499" spans="1:25"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row>
    <row r="500" spans="1:25"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row>
    <row r="501" spans="1:25"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row>
    <row r="502" spans="1:25"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row>
    <row r="503" spans="1:25"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row>
    <row r="504" spans="1:25"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row>
    <row r="505" spans="1:25"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row>
    <row r="506" spans="1:25"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row>
    <row r="507" spans="1:25"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row>
    <row r="508" spans="1:25"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row>
    <row r="509" spans="1:25"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row>
    <row r="510" spans="1:25"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row>
    <row r="511" spans="1:25"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row>
    <row r="512" spans="1:25"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row>
    <row r="513" spans="1:25"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row>
    <row r="514" spans="1:25"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row>
    <row r="515" spans="1:25"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row>
    <row r="516" spans="1:25"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row>
    <row r="517" spans="1:25"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row>
    <row r="518" spans="1:25"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row>
    <row r="519" spans="1:25"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row>
    <row r="520" spans="1:25"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row>
    <row r="521" spans="1:25"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row>
    <row r="522" spans="1:25"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row>
    <row r="523" spans="1:25"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row>
    <row r="524" spans="1:25"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row>
    <row r="525" spans="1:25"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row>
    <row r="526" spans="1:25"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row>
    <row r="527" spans="1:25"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row>
    <row r="528" spans="1:25"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row>
    <row r="529" spans="1:25"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row>
    <row r="530" spans="1:25"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row>
    <row r="531" spans="1:25"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row>
    <row r="532" spans="1:25"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row>
    <row r="533" spans="1:25"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row>
    <row r="534" spans="1:25"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row>
    <row r="535" spans="1:25"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row>
    <row r="536" spans="1:25"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row>
    <row r="537" spans="1:25"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row>
    <row r="538" spans="1:25"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row>
    <row r="539" spans="1:25"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row>
    <row r="540" spans="1:25"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row>
    <row r="541" spans="1:25"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row>
    <row r="542" spans="1:25"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row>
    <row r="543" spans="1:25"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row>
    <row r="544" spans="1:25"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row>
    <row r="545" spans="1:25"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row>
    <row r="546" spans="1:25"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row>
    <row r="547" spans="1:25"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row>
    <row r="548" spans="1:25"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row>
    <row r="549" spans="1:25"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row>
    <row r="550" spans="1:25"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row>
    <row r="551" spans="1:25"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row>
    <row r="552" spans="1:25"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row>
    <row r="553" spans="1:25"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row>
    <row r="554" spans="1:25"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row>
    <row r="555" spans="1:25"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row>
    <row r="556" spans="1:25"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row>
    <row r="557" spans="1:25"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row>
    <row r="558" spans="1:25"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row>
    <row r="559" spans="1:25"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row>
    <row r="560" spans="1:25"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row>
    <row r="561" spans="1:25"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row>
    <row r="562" spans="1:25"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row>
    <row r="563" spans="1:25"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row>
    <row r="564" spans="1:25"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row>
    <row r="565" spans="1:25"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row>
    <row r="566" spans="1:25"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row>
    <row r="567" spans="1:25"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row>
    <row r="568" spans="1:25"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row>
    <row r="569" spans="1:25"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row>
    <row r="570" spans="1:25"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row>
    <row r="571" spans="1:25"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row>
    <row r="572" spans="1:25"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row>
    <row r="573" spans="1:25"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row>
    <row r="574" spans="1:25"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row>
    <row r="575" spans="1:25"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row>
    <row r="576" spans="1:25"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row>
    <row r="577" spans="1:25"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row>
    <row r="578" spans="1:25"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row>
    <row r="579" spans="1:25"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row>
    <row r="580" spans="1:25"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row>
    <row r="581" spans="1:25"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row>
    <row r="582" spans="1:25"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row>
    <row r="583" spans="1:25"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row>
    <row r="584" spans="1:25"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row>
    <row r="585" spans="1:25"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row>
    <row r="586" spans="1:25"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row>
    <row r="587" spans="1:25"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row>
    <row r="588" spans="1:25"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row>
    <row r="589" spans="1:25"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row>
    <row r="590" spans="1:25"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row>
    <row r="591" spans="1:25"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row>
    <row r="592" spans="1:25"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row>
    <row r="593" spans="1:25"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row>
    <row r="594" spans="1:25"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row>
    <row r="595" spans="1:25"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row>
    <row r="596" spans="1:25"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row>
    <row r="597" spans="1:25"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row>
    <row r="598" spans="1:25"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row>
    <row r="599" spans="1:25"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row>
    <row r="600" spans="1:25"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row>
    <row r="601" spans="1:25"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row>
    <row r="602" spans="1:25"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row>
    <row r="603" spans="1:25"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row>
    <row r="604" spans="1:25"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row>
    <row r="605" spans="1:25"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row>
    <row r="606" spans="1:25"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row>
    <row r="607" spans="1:25"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row>
    <row r="608" spans="1:25"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row>
    <row r="609" spans="1:25"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row>
    <row r="610" spans="1:25"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row>
    <row r="611" spans="1:25"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row>
    <row r="612" spans="1:25"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row>
    <row r="613" spans="1:25"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row>
    <row r="614" spans="1:25"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row>
    <row r="615" spans="1:25"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row>
    <row r="616" spans="1:25"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row>
    <row r="617" spans="1:25"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row>
    <row r="618" spans="1:25"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row>
    <row r="619" spans="1:25"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row>
    <row r="620" spans="1:25"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row>
    <row r="621" spans="1:25"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row>
    <row r="622" spans="1:25"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row>
    <row r="623" spans="1:25"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row>
    <row r="624" spans="1:25"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row>
    <row r="625" spans="1:25"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row>
    <row r="626" spans="1:25"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row>
    <row r="627" spans="1:25"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row>
    <row r="628" spans="1:25"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row>
    <row r="629" spans="1:25"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row>
    <row r="630" spans="1:25"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row>
    <row r="631" spans="1:25"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row>
    <row r="632" spans="1:25"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row>
    <row r="633" spans="1:25"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row>
    <row r="634" spans="1:25"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row>
    <row r="635" spans="1:25"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row>
    <row r="636" spans="1:25"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row>
    <row r="637" spans="1:25"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row>
    <row r="638" spans="1:25"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row>
    <row r="639" spans="1:25"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row>
    <row r="640" spans="1:25"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row>
    <row r="641" spans="1:25"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row>
    <row r="642" spans="1:25"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row>
    <row r="643" spans="1:25"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row>
    <row r="644" spans="1:25"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row>
    <row r="645" spans="1:25"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row>
    <row r="646" spans="1:25"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row>
    <row r="647" spans="1:25"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row>
    <row r="648" spans="1:25"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row>
    <row r="649" spans="1:25"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row>
    <row r="650" spans="1:25"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row>
    <row r="651" spans="1:25"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row>
    <row r="652" spans="1:25"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row>
    <row r="653" spans="1:25"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row>
    <row r="654" spans="1:25"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row>
    <row r="655" spans="1:25"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row>
    <row r="656" spans="1:25"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row>
    <row r="657" spans="1:25"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row>
    <row r="658" spans="1:25"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row>
    <row r="659" spans="1:25"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row>
    <row r="660" spans="1:25"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row>
    <row r="661" spans="1:25"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row>
    <row r="662" spans="1:25"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row>
    <row r="663" spans="1:25"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row>
    <row r="664" spans="1:25"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row>
    <row r="665" spans="1:25"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row>
    <row r="666" spans="1:25"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row>
    <row r="667" spans="1:25"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row>
    <row r="668" spans="1:25"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row>
    <row r="669" spans="1:25"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row>
    <row r="670" spans="1:25"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row>
    <row r="671" spans="1:25"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row>
    <row r="672" spans="1:25"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row>
    <row r="673" spans="1:25"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row>
    <row r="674" spans="1:25"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row>
    <row r="675" spans="1:25"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row>
    <row r="676" spans="1:25"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row>
    <row r="677" spans="1:25"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row>
    <row r="678" spans="1:25"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row>
    <row r="679" spans="1:25"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row>
    <row r="680" spans="1:25"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row>
    <row r="681" spans="1:25"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row>
    <row r="682" spans="1:25"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row>
    <row r="683" spans="1:25"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row>
    <row r="684" spans="1:25"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row>
    <row r="685" spans="1:25"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row>
    <row r="686" spans="1:25"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row>
    <row r="687" spans="1:25"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row>
    <row r="688" spans="1:25"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row>
    <row r="689" spans="1:25"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row>
    <row r="690" spans="1:25"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row>
    <row r="691" spans="1:25"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row>
    <row r="692" spans="1:25"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row>
    <row r="693" spans="1:25"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row>
    <row r="694" spans="1:25"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row>
    <row r="695" spans="1:25"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row>
    <row r="696" spans="1:25"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row>
    <row r="697" spans="1:25"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row>
    <row r="698" spans="1:25"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row>
    <row r="699" spans="1:25"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row>
    <row r="700" spans="1:25"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row>
    <row r="701" spans="1:25"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row>
    <row r="702" spans="1:25"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row>
    <row r="703" spans="1:25"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row>
    <row r="704" spans="1:25"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row>
    <row r="705" spans="1:25"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row>
    <row r="706" spans="1:25"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row>
    <row r="707" spans="1:25"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row>
    <row r="708" spans="1:25"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row>
    <row r="709" spans="1:25"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row>
    <row r="710" spans="1:25"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row>
    <row r="711" spans="1:25"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row>
    <row r="712" spans="1:25"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row>
    <row r="713" spans="1:25"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row>
    <row r="714" spans="1:25"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row>
    <row r="715" spans="1:25"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row>
    <row r="716" spans="1:25"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row>
    <row r="717" spans="1:25"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row>
    <row r="718" spans="1:25"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row>
    <row r="719" spans="1:25"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row>
    <row r="720" spans="1:25"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row>
    <row r="721" spans="1:25"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row>
    <row r="722" spans="1:25"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row>
    <row r="723" spans="1:25"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row>
    <row r="724" spans="1:25"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row>
    <row r="725" spans="1:25"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row>
    <row r="726" spans="1:25"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row>
    <row r="727" spans="1:25"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row>
    <row r="728" spans="1:25"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row>
    <row r="729" spans="1:25"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row>
    <row r="730" spans="1:25"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row>
    <row r="731" spans="1:25"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row>
    <row r="732" spans="1:25"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row>
    <row r="733" spans="1:25"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row>
    <row r="734" spans="1:25"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row>
    <row r="735" spans="1:25"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row>
    <row r="736" spans="1:25"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row>
    <row r="737" spans="1:25"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row>
    <row r="738" spans="1:25"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row>
    <row r="739" spans="1:25"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row>
    <row r="740" spans="1:25"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row>
    <row r="741" spans="1:25"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row>
    <row r="742" spans="1:25"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row>
    <row r="743" spans="1:25"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row>
    <row r="744" spans="1:25"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row>
    <row r="745" spans="1:25"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row>
    <row r="746" spans="1:25"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row>
    <row r="747" spans="1:25"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row>
    <row r="748" spans="1:25"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row>
    <row r="749" spans="1:25"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row>
    <row r="750" spans="1:25"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row>
    <row r="751" spans="1:25"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row>
    <row r="752" spans="1:25"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row>
    <row r="753" spans="1:25"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row>
    <row r="754" spans="1:25"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row>
    <row r="755" spans="1:25"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row>
    <row r="756" spans="1:25"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row>
    <row r="757" spans="1:25"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row>
    <row r="758" spans="1:25"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row>
    <row r="759" spans="1:25"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row>
    <row r="760" spans="1:25"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row>
    <row r="761" spans="1:25"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row>
    <row r="762" spans="1:25"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row>
    <row r="763" spans="1:25"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row>
    <row r="764" spans="1:25"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row>
    <row r="765" spans="1:25"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row>
    <row r="766" spans="1:25"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row>
    <row r="767" spans="1:25"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row>
    <row r="768" spans="1:25"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row>
    <row r="769" spans="1:25"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row>
    <row r="770" spans="1:25"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row>
    <row r="771" spans="1:25"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row>
    <row r="772" spans="1:25"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row>
    <row r="773" spans="1:25"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row>
    <row r="774" spans="1:25"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row>
    <row r="775" spans="1:25"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row>
    <row r="776" spans="1:25"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row>
    <row r="777" spans="1:25"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row>
    <row r="778" spans="1:25"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row>
    <row r="779" spans="1:25"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row>
    <row r="780" spans="1:25"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row>
    <row r="781" spans="1:25"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row>
    <row r="782" spans="1:25"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row>
    <row r="783" spans="1:25"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row>
    <row r="784" spans="1:25"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row>
    <row r="785" spans="1:25"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row>
    <row r="786" spans="1:25"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row>
    <row r="787" spans="1:25"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row>
    <row r="788" spans="1:25"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row>
    <row r="789" spans="1:25"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row>
    <row r="790" spans="1:25"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row>
    <row r="791" spans="1:25"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row>
    <row r="792" spans="1:25"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row>
    <row r="793" spans="1:25"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row>
    <row r="794" spans="1:25"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row>
    <row r="795" spans="1:25"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row>
    <row r="796" spans="1:25"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row>
    <row r="797" spans="1:25"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row>
    <row r="798" spans="1:25"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row>
    <row r="799" spans="1:25"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row>
    <row r="800" spans="1:25"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row>
    <row r="801" spans="1:25"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row>
    <row r="802" spans="1:25"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row>
    <row r="803" spans="1:25"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row>
    <row r="804" spans="1:25"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row>
    <row r="805" spans="1:25"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row>
    <row r="806" spans="1:25"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row>
    <row r="807" spans="1:25"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row>
    <row r="808" spans="1:25"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row>
    <row r="809" spans="1:25"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row>
    <row r="810" spans="1:25"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row>
    <row r="811" spans="1:25"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row>
    <row r="812" spans="1:25"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row>
    <row r="813" spans="1:25"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row>
    <row r="814" spans="1:25"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row>
    <row r="815" spans="1:25"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row>
    <row r="816" spans="1:25"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row>
    <row r="817" spans="1:25"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row>
    <row r="818" spans="1:25"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row>
    <row r="819" spans="1:25"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row>
    <row r="820" spans="1:25"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row>
    <row r="821" spans="1:25"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row>
    <row r="822" spans="1:25"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row>
    <row r="823" spans="1:25"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row>
    <row r="824" spans="1:25"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row>
    <row r="825" spans="1:25"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row>
    <row r="826" spans="1:25"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row>
    <row r="827" spans="1:25"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row>
    <row r="828" spans="1:25"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row>
    <row r="829" spans="1:25"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row>
    <row r="830" spans="1:25"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row>
    <row r="831" spans="1:25"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row>
    <row r="832" spans="1:25"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row>
    <row r="833" spans="1:25"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row>
    <row r="834" spans="1:25"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row>
    <row r="835" spans="1:25"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row>
    <row r="836" spans="1:25"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row>
    <row r="837" spans="1:25"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row>
    <row r="838" spans="1:25"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row>
    <row r="839" spans="1:25"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row>
    <row r="840" spans="1:25"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row>
    <row r="841" spans="1:25"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row>
    <row r="842" spans="1:25"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row>
    <row r="843" spans="1:25"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row>
    <row r="844" spans="1:25"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row>
    <row r="845" spans="1:25"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row>
    <row r="846" spans="1:25"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row>
    <row r="847" spans="1:25"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row>
    <row r="848" spans="1:25"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row>
    <row r="849" spans="1:25"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row>
    <row r="850" spans="1:25"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row>
    <row r="851" spans="1:25"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row>
    <row r="852" spans="1:25"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row>
    <row r="853" spans="1:25"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row>
    <row r="854" spans="1:25"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row>
    <row r="855" spans="1:25"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row>
    <row r="856" spans="1:25"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row>
    <row r="857" spans="1:25"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row>
    <row r="858" spans="1:25"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row>
    <row r="859" spans="1:25"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row>
    <row r="860" spans="1:25"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row>
    <row r="861" spans="1:25"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row>
    <row r="862" spans="1:25"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row>
    <row r="863" spans="1:25"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row>
    <row r="864" spans="1:25"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row>
    <row r="865" spans="1:25"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row>
    <row r="866" spans="1:25"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row>
    <row r="867" spans="1:25"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row>
    <row r="868" spans="1:25"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row>
    <row r="869" spans="1:25"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row>
    <row r="870" spans="1:25"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row>
    <row r="871" spans="1:25"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row>
    <row r="872" spans="1:25"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row>
    <row r="873" spans="1:25"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row>
    <row r="874" spans="1:25"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row>
    <row r="875" spans="1:25"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row>
    <row r="876" spans="1:25"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row>
    <row r="877" spans="1:25"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row>
    <row r="878" spans="1:25"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row>
    <row r="879" spans="1:25"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row>
    <row r="880" spans="1:25"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row>
    <row r="881" spans="1:25"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row>
    <row r="882" spans="1:25"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row>
    <row r="883" spans="1:25"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row>
    <row r="884" spans="1:25"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row>
    <row r="885" spans="1:25"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row>
    <row r="886" spans="1:25"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row>
    <row r="887" spans="1:25"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row>
    <row r="888" spans="1:25"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row>
    <row r="889" spans="1:25"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row>
    <row r="890" spans="1:25"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row>
    <row r="891" spans="1:25"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row>
    <row r="892" spans="1:25"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row>
    <row r="893" spans="1:25"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row>
    <row r="894" spans="1:25"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row>
    <row r="895" spans="1:25"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row>
    <row r="896" spans="1:25"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row>
    <row r="897" spans="1:25"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row>
    <row r="898" spans="1:25"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row>
    <row r="899" spans="1:25"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row>
    <row r="900" spans="1:25"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row>
    <row r="901" spans="1:25"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row>
    <row r="902" spans="1:25"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row>
    <row r="903" spans="1:25"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row>
    <row r="904" spans="1:25"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row>
    <row r="905" spans="1:25"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row>
    <row r="906" spans="1:25"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row>
    <row r="907" spans="1:25"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row>
    <row r="908" spans="1:25"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row>
    <row r="909" spans="1:25"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row>
    <row r="910" spans="1:25"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row>
    <row r="911" spans="1:25"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row>
    <row r="912" spans="1:25"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row>
    <row r="913" spans="1:25"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row>
    <row r="914" spans="1:25"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row>
    <row r="915" spans="1:25"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row>
    <row r="916" spans="1:25"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row>
    <row r="917" spans="1:25"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row>
    <row r="918" spans="1:25"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row>
    <row r="919" spans="1:25"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row>
    <row r="920" spans="1:25"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row>
    <row r="921" spans="1:25"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row>
    <row r="922" spans="1:25"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row>
    <row r="923" spans="1:25"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row>
    <row r="924" spans="1:25"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row>
    <row r="925" spans="1:25"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row>
    <row r="926" spans="1:25"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row>
    <row r="927" spans="1:25"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row>
    <row r="928" spans="1:25"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row>
    <row r="929" spans="1:25"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row>
    <row r="930" spans="1:25"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row>
    <row r="931" spans="1:25"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row>
    <row r="932" spans="1:25"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row>
    <row r="933" spans="1:25"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row>
    <row r="934" spans="1:25"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row>
    <row r="935" spans="1:25"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row>
    <row r="936" spans="1:25"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row>
    <row r="937" spans="1:25"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row>
    <row r="938" spans="1:25"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row>
    <row r="939" spans="1:25"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row>
    <row r="940" spans="1:25"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row>
    <row r="941" spans="1:25"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row>
    <row r="942" spans="1:25"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row>
    <row r="943" spans="1:25"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row>
    <row r="944" spans="1:25"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row>
    <row r="945" spans="1:25"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row>
    <row r="946" spans="1:25"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row>
    <row r="947" spans="1:25"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row>
    <row r="948" spans="1:25"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row>
    <row r="949" spans="1:25"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row>
    <row r="950" spans="1:25"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row>
    <row r="951" spans="1:25"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row>
    <row r="952" spans="1:25"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row>
    <row r="953" spans="1:25"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row>
    <row r="954" spans="1:25"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row>
    <row r="955" spans="1:25"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row>
    <row r="956" spans="1:25"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row>
    <row r="957" spans="1:25"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row>
    <row r="958" spans="1:25"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row>
    <row r="959" spans="1:25"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row>
    <row r="960" spans="1:25"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row>
    <row r="961" spans="1:25"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row>
    <row r="962" spans="1:25"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row>
    <row r="963" spans="1:25"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row>
    <row r="964" spans="1:25"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row>
    <row r="965" spans="1:25"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row>
    <row r="966" spans="1:25"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row>
    <row r="967" spans="1:25"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row>
    <row r="968" spans="1:25"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row>
    <row r="969" spans="1:25"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row>
    <row r="970" spans="1:25"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row>
    <row r="971" spans="1:25"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row>
    <row r="972" spans="1:25"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row>
    <row r="973" spans="1:25"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row>
    <row r="974" spans="1:25"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row>
    <row r="975" spans="1:25"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row>
    <row r="976" spans="1:25"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row>
    <row r="977" spans="1:25"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row>
    <row r="978" spans="1:25"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row>
    <row r="979" spans="1:25"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row>
    <row r="980" spans="1:25"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row>
    <row r="981" spans="1:25"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row>
    <row r="982" spans="1:25"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row>
    <row r="983" spans="1:25"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row>
    <row r="984" spans="1:25"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row>
    <row r="985" spans="1:25"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row>
    <row r="986" spans="1:25"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row>
    <row r="987" spans="1:25"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row>
    <row r="988" spans="1:25"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row>
    <row r="989" spans="1:25"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row>
    <row r="990" spans="1:25"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row>
    <row r="991" spans="1:25"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row>
    <row r="992" spans="1:25"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row>
    <row r="993" spans="1:25"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row>
    <row r="994" spans="1:25"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row>
    <row r="995" spans="1:25"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row>
    <row r="996" spans="1:25"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row>
    <row r="997" spans="1:25"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row>
    <row r="998" spans="1:25"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row>
    <row r="999" spans="1:25" ht="11.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row>
    <row r="1000" spans="1:25"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ht="11.2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ht="11.2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ht="11.25" customHeight="1">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ht="11.25" customHeight="1">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ht="11.25" customHeight="1">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ht="11.25" customHeight="1">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ht="11.25" customHeight="1">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ht="11.25" customHeight="1">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sheetData>
  <mergeCells count="1">
    <mergeCell ref="B2:O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1FFF7"/>
    <pageSetUpPr fitToPage="1"/>
  </sheetPr>
  <dimension ref="A1:Y1004"/>
  <sheetViews>
    <sheetView showGridLines="0" zoomScale="110" zoomScaleNormal="110" workbookViewId="0">
      <selection activeCell="J42" sqref="J42"/>
    </sheetView>
  </sheetViews>
  <sheetFormatPr defaultColWidth="14.42578125" defaultRowHeight="15" customHeight="1"/>
  <cols>
    <col min="1" max="1" width="2" customWidth="1"/>
    <col min="2" max="2" width="6.28515625" customWidth="1"/>
    <col min="3" max="3" width="11.7109375" customWidth="1"/>
    <col min="4" max="4" width="9.5703125" customWidth="1"/>
    <col min="5" max="5" width="9.7109375" customWidth="1"/>
    <col min="6" max="6" width="13.28515625" customWidth="1"/>
    <col min="7" max="7" width="10" customWidth="1"/>
    <col min="8" max="15" width="9" customWidth="1"/>
    <col min="16" max="16" width="2.5703125" customWidth="1"/>
    <col min="17" max="25" width="9" customWidth="1"/>
  </cols>
  <sheetData>
    <row r="1" spans="1:25" s="325" customFormat="1" ht="3" customHeight="1">
      <c r="P1" s="300"/>
    </row>
    <row r="2" spans="1:25" ht="23.25">
      <c r="A2" s="7"/>
      <c r="B2" s="426" t="s">
        <v>231</v>
      </c>
      <c r="C2" s="426"/>
      <c r="D2" s="426"/>
      <c r="E2" s="426"/>
      <c r="F2" s="426"/>
      <c r="G2" s="426"/>
      <c r="H2" s="426"/>
      <c r="I2" s="426"/>
      <c r="J2" s="426"/>
      <c r="K2" s="426"/>
      <c r="L2" s="426"/>
      <c r="M2" s="426"/>
      <c r="N2" s="426"/>
      <c r="O2" s="426"/>
      <c r="P2" s="299"/>
      <c r="Q2" s="7"/>
      <c r="R2" s="7"/>
      <c r="S2" s="7"/>
      <c r="T2" s="7"/>
      <c r="U2" s="7"/>
      <c r="V2" s="7"/>
      <c r="W2" s="7"/>
      <c r="X2" s="7"/>
      <c r="Y2" s="7"/>
    </row>
    <row r="3" spans="1:25" ht="11.25" customHeight="1">
      <c r="A3" s="7"/>
      <c r="B3" s="123"/>
      <c r="C3" s="123"/>
      <c r="D3" s="7"/>
      <c r="E3" s="7"/>
      <c r="F3" s="7"/>
      <c r="G3" s="7"/>
      <c r="H3" s="7"/>
      <c r="I3" s="7"/>
      <c r="J3" s="7"/>
      <c r="K3" s="7"/>
      <c r="L3" s="7"/>
      <c r="M3" s="7"/>
      <c r="N3" s="7"/>
      <c r="O3" s="7"/>
      <c r="P3" s="299"/>
      <c r="Q3" s="7"/>
      <c r="R3" s="7"/>
      <c r="S3" s="7"/>
      <c r="T3" s="7"/>
      <c r="U3" s="7"/>
      <c r="V3" s="7"/>
      <c r="W3" s="7"/>
      <c r="X3" s="7"/>
      <c r="Y3" s="7"/>
    </row>
    <row r="4" spans="1:25" ht="11.45" customHeight="1">
      <c r="A4" s="7"/>
      <c r="B4" s="123"/>
      <c r="C4" s="123"/>
      <c r="D4" s="7"/>
      <c r="E4" s="7"/>
      <c r="F4" s="7"/>
      <c r="G4" s="7"/>
      <c r="H4" s="7"/>
      <c r="I4" s="7"/>
      <c r="J4" s="7"/>
      <c r="K4" s="7"/>
      <c r="L4" s="7"/>
      <c r="M4" s="7"/>
      <c r="N4" s="7"/>
      <c r="O4" s="7"/>
      <c r="P4" s="299"/>
      <c r="Q4" s="7"/>
      <c r="R4" s="7"/>
      <c r="S4" s="7"/>
      <c r="T4" s="7"/>
      <c r="U4" s="7"/>
      <c r="V4" s="7"/>
      <c r="W4" s="7"/>
      <c r="X4" s="7"/>
      <c r="Y4" s="7"/>
    </row>
    <row r="5" spans="1:25" ht="11.45" customHeight="1">
      <c r="A5" s="7"/>
      <c r="B5" s="123"/>
      <c r="C5" s="123"/>
      <c r="D5" s="7"/>
      <c r="E5" s="7"/>
      <c r="F5" s="7"/>
      <c r="G5" s="7"/>
      <c r="H5" s="7"/>
      <c r="I5" s="7"/>
      <c r="J5" s="7"/>
      <c r="K5" s="7"/>
      <c r="L5" s="7"/>
      <c r="M5" s="7"/>
      <c r="N5" s="7"/>
      <c r="O5" s="7"/>
      <c r="P5" s="299"/>
      <c r="Q5" s="7"/>
      <c r="R5" s="7"/>
      <c r="S5" s="7"/>
      <c r="T5" s="7"/>
      <c r="U5" s="7"/>
      <c r="V5" s="7"/>
      <c r="W5" s="7"/>
      <c r="X5" s="7"/>
      <c r="Y5" s="7"/>
    </row>
    <row r="6" spans="1:25" ht="11.45" customHeight="1">
      <c r="A6" s="7"/>
      <c r="B6" s="123"/>
      <c r="C6" s="123"/>
      <c r="D6" s="7"/>
      <c r="E6" s="7"/>
      <c r="F6" s="7"/>
      <c r="G6" s="7"/>
      <c r="H6" s="7"/>
      <c r="I6" s="7"/>
      <c r="J6" s="7"/>
      <c r="K6" s="7"/>
      <c r="L6" s="7"/>
      <c r="M6" s="7"/>
      <c r="N6" s="7"/>
      <c r="O6" s="7"/>
      <c r="P6" s="299"/>
      <c r="Q6" s="7"/>
      <c r="R6" s="7"/>
      <c r="S6" s="7"/>
      <c r="T6" s="7"/>
      <c r="U6" s="7"/>
      <c r="V6" s="7"/>
      <c r="W6" s="7"/>
      <c r="X6" s="7"/>
      <c r="Y6" s="7"/>
    </row>
    <row r="7" spans="1:25" ht="11.45" customHeight="1">
      <c r="A7" s="7"/>
      <c r="B7" s="123"/>
      <c r="C7" s="123"/>
      <c r="D7" s="7"/>
      <c r="E7" s="7"/>
      <c r="F7" s="7"/>
      <c r="G7" s="7"/>
      <c r="H7" s="7"/>
      <c r="I7" s="7"/>
      <c r="J7" s="7"/>
      <c r="K7" s="7"/>
      <c r="L7" s="7"/>
      <c r="M7" s="7"/>
      <c r="N7" s="7"/>
      <c r="O7" s="7"/>
      <c r="P7" s="299"/>
      <c r="Q7" s="7"/>
      <c r="R7" s="7"/>
      <c r="S7" s="7"/>
      <c r="T7" s="7"/>
      <c r="U7" s="7"/>
      <c r="V7" s="7"/>
      <c r="W7" s="7"/>
      <c r="X7" s="7"/>
      <c r="Y7" s="7"/>
    </row>
    <row r="8" spans="1:25" ht="11.45" customHeight="1">
      <c r="A8" s="7"/>
      <c r="B8" s="123"/>
      <c r="C8" s="123"/>
      <c r="D8" s="7"/>
      <c r="E8" s="7"/>
      <c r="F8" s="7"/>
      <c r="G8" s="7"/>
      <c r="H8" s="7"/>
      <c r="I8" s="7"/>
      <c r="J8" s="7"/>
      <c r="K8" s="7"/>
      <c r="L8" s="7"/>
      <c r="M8" s="7"/>
      <c r="N8" s="7"/>
      <c r="O8" s="7"/>
      <c r="P8" s="299"/>
      <c r="Q8" s="7"/>
      <c r="R8" s="7"/>
      <c r="S8" s="7"/>
      <c r="T8" s="7"/>
      <c r="U8" s="7"/>
      <c r="V8" s="7"/>
      <c r="W8" s="7"/>
      <c r="X8" s="7"/>
      <c r="Y8" s="7"/>
    </row>
    <row r="9" spans="1:25" ht="11.45" customHeight="1">
      <c r="A9" s="7"/>
      <c r="B9" s="123"/>
      <c r="C9" s="123"/>
      <c r="D9" s="7"/>
      <c r="E9" s="7"/>
      <c r="F9" s="7"/>
      <c r="G9" s="7"/>
      <c r="H9" s="7"/>
      <c r="I9" s="7"/>
      <c r="J9" s="7"/>
      <c r="K9" s="7"/>
      <c r="L9" s="7"/>
      <c r="M9" s="7"/>
      <c r="N9" s="7"/>
      <c r="O9" s="7"/>
      <c r="P9" s="299"/>
      <c r="Q9" s="7"/>
      <c r="R9" s="7"/>
      <c r="S9" s="7"/>
      <c r="T9" s="7"/>
      <c r="U9" s="7"/>
      <c r="V9" s="7"/>
      <c r="W9" s="7"/>
      <c r="X9" s="7"/>
      <c r="Y9" s="7"/>
    </row>
    <row r="10" spans="1:25" ht="11.45" customHeight="1">
      <c r="A10" s="7"/>
      <c r="B10" s="123"/>
      <c r="C10" s="123"/>
      <c r="D10" s="7"/>
      <c r="E10" s="7"/>
      <c r="F10" s="7"/>
      <c r="G10" s="7"/>
      <c r="H10" s="7"/>
      <c r="I10" s="7"/>
      <c r="J10" s="7"/>
      <c r="K10" s="7"/>
      <c r="L10" s="7"/>
      <c r="M10" s="7"/>
      <c r="N10" s="7"/>
      <c r="O10" s="7"/>
      <c r="P10" s="299"/>
      <c r="Q10" s="7"/>
      <c r="R10" s="7"/>
      <c r="S10" s="7"/>
      <c r="T10" s="7"/>
      <c r="U10" s="7"/>
      <c r="V10" s="7"/>
      <c r="W10" s="7"/>
      <c r="X10" s="7"/>
      <c r="Y10" s="7"/>
    </row>
    <row r="11" spans="1:25" ht="11.45" customHeight="1">
      <c r="A11" s="7"/>
      <c r="B11" s="123"/>
      <c r="C11" s="123"/>
      <c r="D11" s="7"/>
      <c r="E11" s="7"/>
      <c r="F11" s="7"/>
      <c r="G11" s="7"/>
      <c r="H11" s="7"/>
      <c r="I11" s="7"/>
      <c r="J11" s="7"/>
      <c r="K11" s="7"/>
      <c r="L11" s="7"/>
      <c r="M11" s="7"/>
      <c r="N11" s="7"/>
      <c r="O11" s="7"/>
      <c r="P11" s="299"/>
      <c r="Q11" s="7"/>
      <c r="R11" s="7"/>
      <c r="S11" s="7"/>
      <c r="T11" s="7"/>
      <c r="U11" s="7"/>
      <c r="V11" s="7"/>
      <c r="W11" s="7"/>
      <c r="X11" s="7"/>
      <c r="Y11" s="7"/>
    </row>
    <row r="12" spans="1:25" ht="11.45" customHeight="1">
      <c r="A12" s="7"/>
      <c r="B12" s="123"/>
      <c r="C12" s="123"/>
      <c r="D12" s="7"/>
      <c r="E12" s="7"/>
      <c r="F12" s="7"/>
      <c r="G12" s="7"/>
      <c r="H12" s="7"/>
      <c r="I12" s="7"/>
      <c r="J12" s="7"/>
      <c r="K12" s="7"/>
      <c r="L12" s="7"/>
      <c r="M12" s="7"/>
      <c r="N12" s="7"/>
      <c r="O12" s="7"/>
      <c r="P12" s="299"/>
      <c r="Q12" s="7"/>
      <c r="R12" s="7"/>
      <c r="S12" s="7"/>
      <c r="T12" s="7"/>
      <c r="U12" s="7"/>
      <c r="V12" s="7"/>
      <c r="W12" s="7"/>
      <c r="X12" s="7"/>
      <c r="Y12" s="7"/>
    </row>
    <row r="13" spans="1:25" ht="11.45" customHeight="1">
      <c r="A13" s="7"/>
      <c r="B13" s="123"/>
      <c r="C13" s="123"/>
      <c r="D13" s="7"/>
      <c r="E13" s="7"/>
      <c r="F13" s="7"/>
      <c r="G13" s="7"/>
      <c r="H13" s="7"/>
      <c r="I13" s="7"/>
      <c r="J13" s="7"/>
      <c r="K13" s="7"/>
      <c r="L13" s="7"/>
      <c r="M13" s="7"/>
      <c r="N13" s="7"/>
      <c r="O13" s="7"/>
      <c r="P13" s="299"/>
      <c r="Q13" s="7"/>
      <c r="R13" s="7"/>
      <c r="S13" s="7"/>
      <c r="T13" s="7"/>
      <c r="U13" s="7"/>
      <c r="V13" s="7"/>
      <c r="W13" s="7"/>
      <c r="X13" s="7"/>
      <c r="Y13" s="7"/>
    </row>
    <row r="14" spans="1:25" ht="11.45" customHeight="1">
      <c r="A14" s="7"/>
      <c r="B14" s="123"/>
      <c r="C14" s="123"/>
      <c r="D14" s="7"/>
      <c r="E14" s="7"/>
      <c r="F14" s="7"/>
      <c r="G14" s="7"/>
      <c r="H14" s="7"/>
      <c r="I14" s="7"/>
      <c r="J14" s="7"/>
      <c r="K14" s="7"/>
      <c r="L14" s="7"/>
      <c r="M14" s="7"/>
      <c r="N14" s="7"/>
      <c r="O14" s="7"/>
      <c r="P14" s="299"/>
      <c r="Q14" s="7"/>
      <c r="R14" s="7"/>
      <c r="S14" s="7"/>
      <c r="T14" s="7"/>
      <c r="U14" s="7"/>
      <c r="V14" s="7"/>
      <c r="W14" s="7"/>
      <c r="X14" s="7"/>
      <c r="Y14" s="7"/>
    </row>
    <row r="15" spans="1:25" ht="11.45" customHeight="1">
      <c r="A15" s="7"/>
      <c r="B15" s="123"/>
      <c r="C15" s="123"/>
      <c r="D15" s="7"/>
      <c r="E15" s="7"/>
      <c r="F15" s="7"/>
      <c r="G15" s="7"/>
      <c r="H15" s="7"/>
      <c r="I15" s="7"/>
      <c r="J15" s="7"/>
      <c r="K15" s="7"/>
      <c r="L15" s="7"/>
      <c r="M15" s="7"/>
      <c r="N15" s="7"/>
      <c r="O15" s="7"/>
      <c r="P15" s="299"/>
      <c r="Q15" s="7"/>
      <c r="R15" s="7"/>
      <c r="S15" s="7"/>
      <c r="T15" s="7"/>
      <c r="U15" s="7"/>
      <c r="V15" s="7"/>
      <c r="W15" s="7"/>
      <c r="X15" s="7"/>
      <c r="Y15" s="7"/>
    </row>
    <row r="16" spans="1:25" ht="11.45" customHeight="1">
      <c r="A16" s="7"/>
      <c r="B16" s="123"/>
      <c r="C16" s="123"/>
      <c r="D16" s="7"/>
      <c r="E16" s="7"/>
      <c r="F16" s="7"/>
      <c r="G16" s="7"/>
      <c r="H16" s="7"/>
      <c r="I16" s="7"/>
      <c r="J16" s="7"/>
      <c r="K16" s="7"/>
      <c r="L16" s="7"/>
      <c r="M16" s="7"/>
      <c r="N16" s="7"/>
      <c r="O16" s="7"/>
      <c r="P16" s="299"/>
      <c r="Q16" s="7"/>
      <c r="R16" s="7"/>
      <c r="S16" s="7"/>
      <c r="T16" s="7"/>
      <c r="U16" s="7"/>
      <c r="V16" s="7"/>
      <c r="W16" s="7"/>
      <c r="X16" s="7"/>
      <c r="Y16" s="7"/>
    </row>
    <row r="17" spans="1:25" ht="11.45" customHeight="1">
      <c r="A17" s="7"/>
      <c r="B17" s="123"/>
      <c r="C17" s="123"/>
      <c r="D17" s="7"/>
      <c r="E17" s="7"/>
      <c r="F17" s="7"/>
      <c r="G17" s="7"/>
      <c r="H17" s="7"/>
      <c r="I17" s="7"/>
      <c r="J17" s="7"/>
      <c r="K17" s="7"/>
      <c r="L17" s="7"/>
      <c r="M17" s="7"/>
      <c r="N17" s="7"/>
      <c r="O17" s="7"/>
      <c r="P17" s="299"/>
      <c r="Q17" s="7"/>
      <c r="R17" s="7"/>
      <c r="S17" s="7"/>
      <c r="T17" s="7"/>
      <c r="U17" s="7"/>
      <c r="V17" s="7"/>
      <c r="W17" s="7"/>
      <c r="X17" s="7"/>
      <c r="Y17" s="7"/>
    </row>
    <row r="18" spans="1:25" ht="11.45" customHeight="1">
      <c r="A18" s="7"/>
      <c r="B18" s="123"/>
      <c r="C18" s="123"/>
      <c r="D18" s="7"/>
      <c r="E18" s="7"/>
      <c r="F18" s="7"/>
      <c r="G18" s="7"/>
      <c r="H18" s="7"/>
      <c r="I18" s="7"/>
      <c r="J18" s="7"/>
      <c r="K18" s="7"/>
      <c r="L18" s="7"/>
      <c r="M18" s="7"/>
      <c r="N18" s="7"/>
      <c r="O18" s="7"/>
      <c r="P18" s="299"/>
      <c r="Q18" s="7"/>
      <c r="R18" s="7"/>
      <c r="S18" s="7"/>
      <c r="T18" s="7"/>
      <c r="U18" s="7"/>
      <c r="V18" s="7"/>
      <c r="W18" s="7"/>
      <c r="X18" s="7"/>
      <c r="Y18" s="7"/>
    </row>
    <row r="19" spans="1:25" ht="11.45" customHeight="1">
      <c r="A19" s="7"/>
      <c r="B19" s="123"/>
      <c r="C19" s="123"/>
      <c r="D19" s="7"/>
      <c r="E19" s="7"/>
      <c r="F19" s="7"/>
      <c r="G19" s="7"/>
      <c r="H19" s="7"/>
      <c r="I19" s="7"/>
      <c r="J19" s="7"/>
      <c r="K19" s="7"/>
      <c r="L19" s="7"/>
      <c r="M19" s="7"/>
      <c r="N19" s="7"/>
      <c r="O19" s="7"/>
      <c r="P19" s="299"/>
      <c r="Q19" s="7"/>
      <c r="R19" s="7"/>
      <c r="S19" s="7"/>
      <c r="T19" s="7"/>
      <c r="U19" s="7"/>
      <c r="V19" s="7"/>
      <c r="W19" s="7"/>
      <c r="X19" s="7"/>
      <c r="Y19" s="7"/>
    </row>
    <row r="20" spans="1:25" ht="11.45" customHeight="1">
      <c r="A20" s="7"/>
      <c r="B20" s="123"/>
      <c r="C20" s="123"/>
      <c r="D20" s="7"/>
      <c r="E20" s="7"/>
      <c r="F20" s="7"/>
      <c r="G20" s="7"/>
      <c r="H20" s="7"/>
      <c r="I20" s="7"/>
      <c r="J20" s="7"/>
      <c r="K20" s="7"/>
      <c r="L20" s="7"/>
      <c r="M20" s="7"/>
      <c r="N20" s="7"/>
      <c r="O20" s="7"/>
      <c r="P20" s="299"/>
      <c r="Q20" s="7"/>
      <c r="R20" s="7"/>
      <c r="S20" s="7"/>
      <c r="T20" s="7"/>
      <c r="U20" s="7"/>
      <c r="V20" s="7"/>
      <c r="W20" s="7"/>
      <c r="X20" s="7"/>
      <c r="Y20" s="7"/>
    </row>
    <row r="21" spans="1:25" ht="11.45" customHeight="1">
      <c r="A21" s="7"/>
      <c r="B21" s="123"/>
      <c r="C21" s="123"/>
      <c r="D21" s="7"/>
      <c r="E21" s="7"/>
      <c r="F21" s="7"/>
      <c r="G21" s="7"/>
      <c r="H21" s="7"/>
      <c r="I21" s="7"/>
      <c r="J21" s="7"/>
      <c r="K21" s="7"/>
      <c r="L21" s="7"/>
      <c r="M21" s="7"/>
      <c r="N21" s="7"/>
      <c r="O21" s="7"/>
      <c r="P21" s="299"/>
      <c r="Q21" s="7"/>
      <c r="R21" s="7"/>
      <c r="S21" s="7"/>
      <c r="T21" s="7"/>
      <c r="U21" s="7"/>
      <c r="V21" s="7"/>
      <c r="W21" s="7"/>
      <c r="X21" s="7"/>
      <c r="Y21" s="7"/>
    </row>
    <row r="22" spans="1:25" ht="11.45" customHeight="1">
      <c r="A22" s="7"/>
      <c r="B22" s="123"/>
      <c r="C22" s="123"/>
      <c r="D22" s="7"/>
      <c r="E22" s="7"/>
      <c r="F22" s="7"/>
      <c r="G22" s="7"/>
      <c r="H22" s="7"/>
      <c r="I22" s="7"/>
      <c r="J22" s="7"/>
      <c r="K22" s="7"/>
      <c r="L22" s="7"/>
      <c r="M22" s="7"/>
      <c r="N22" s="7"/>
      <c r="O22" s="7"/>
      <c r="P22" s="299"/>
      <c r="Q22" s="7"/>
      <c r="R22" s="7"/>
      <c r="S22" s="7"/>
      <c r="T22" s="7"/>
      <c r="U22" s="7"/>
      <c r="V22" s="7"/>
      <c r="W22" s="7"/>
      <c r="X22" s="7"/>
      <c r="Y22" s="7"/>
    </row>
    <row r="23" spans="1:25" ht="11.45" customHeight="1">
      <c r="A23" s="7"/>
      <c r="B23" s="7"/>
      <c r="C23" s="7"/>
      <c r="D23" s="7"/>
      <c r="E23" s="7"/>
      <c r="F23" s="7"/>
      <c r="G23" s="7"/>
      <c r="H23" s="7"/>
      <c r="I23" s="7"/>
      <c r="J23" s="7"/>
      <c r="K23" s="7"/>
      <c r="L23" s="7"/>
      <c r="M23" s="7"/>
      <c r="N23" s="7"/>
      <c r="O23" s="7"/>
      <c r="P23" s="299"/>
      <c r="Q23" s="7"/>
      <c r="R23" s="7"/>
      <c r="S23" s="7"/>
      <c r="T23" s="7"/>
      <c r="U23" s="7"/>
      <c r="V23" s="7"/>
      <c r="W23" s="7"/>
      <c r="X23" s="7"/>
      <c r="Y23" s="7"/>
    </row>
    <row r="24" spans="1:25" ht="11.45" customHeight="1">
      <c r="A24" s="7"/>
      <c r="H24" s="7"/>
      <c r="I24" s="7"/>
      <c r="J24" s="7"/>
      <c r="K24" s="7"/>
      <c r="L24" s="7"/>
      <c r="M24" s="7"/>
      <c r="N24" s="7"/>
      <c r="O24" s="7"/>
      <c r="P24" s="299"/>
      <c r="Q24" s="7"/>
      <c r="R24" s="7"/>
      <c r="S24" s="7"/>
      <c r="T24" s="7"/>
      <c r="U24" s="7"/>
      <c r="V24" s="7"/>
      <c r="W24" s="7"/>
      <c r="X24" s="7"/>
      <c r="Y24" s="7"/>
    </row>
    <row r="25" spans="1:25" s="325" customFormat="1" ht="11.45" customHeight="1">
      <c r="A25" s="7"/>
      <c r="H25" s="7"/>
      <c r="I25" s="7"/>
      <c r="J25" s="7"/>
      <c r="K25" s="7"/>
      <c r="L25" s="7"/>
      <c r="M25" s="7"/>
      <c r="N25" s="7"/>
      <c r="O25" s="7"/>
      <c r="P25" s="299"/>
      <c r="Q25" s="7"/>
      <c r="R25" s="7"/>
      <c r="S25" s="7"/>
      <c r="T25" s="7"/>
      <c r="U25" s="7"/>
      <c r="V25" s="7"/>
      <c r="W25" s="7"/>
      <c r="X25" s="7"/>
      <c r="Y25" s="7"/>
    </row>
    <row r="26" spans="1:25" s="325" customFormat="1" ht="11.45" customHeight="1">
      <c r="A26" s="7"/>
      <c r="H26" s="7"/>
      <c r="I26" s="7"/>
      <c r="J26" s="7"/>
      <c r="K26" s="7"/>
      <c r="L26" s="7"/>
      <c r="M26" s="7"/>
      <c r="N26" s="7"/>
      <c r="O26" s="7"/>
      <c r="P26" s="299"/>
      <c r="Q26" s="7"/>
      <c r="R26" s="7"/>
      <c r="S26" s="7"/>
      <c r="T26" s="7"/>
      <c r="U26" s="7"/>
      <c r="V26" s="7"/>
      <c r="W26" s="7"/>
      <c r="X26" s="7"/>
      <c r="Y26" s="7"/>
    </row>
    <row r="27" spans="1:25" ht="11.45" customHeight="1">
      <c r="A27" s="7"/>
      <c r="H27" s="7"/>
      <c r="I27" s="7"/>
      <c r="J27" s="7"/>
      <c r="K27" s="7"/>
      <c r="L27" s="7"/>
      <c r="M27" s="7"/>
      <c r="N27" s="7"/>
      <c r="O27" s="7"/>
      <c r="P27" s="299"/>
      <c r="Q27" s="7"/>
      <c r="R27" s="7"/>
      <c r="S27" s="7"/>
      <c r="T27" s="7"/>
      <c r="U27" s="7"/>
      <c r="V27" s="7"/>
      <c r="W27" s="7"/>
      <c r="X27" s="7"/>
      <c r="Y27" s="7"/>
    </row>
    <row r="28" spans="1:25" ht="11.45" customHeight="1">
      <c r="A28" s="7"/>
      <c r="H28" s="7"/>
      <c r="I28" s="7"/>
      <c r="J28" s="7"/>
      <c r="K28" s="7"/>
      <c r="L28" s="7"/>
      <c r="M28" s="7"/>
      <c r="N28" s="7"/>
      <c r="O28" s="7"/>
      <c r="P28" s="299"/>
      <c r="Q28" s="7"/>
      <c r="R28" s="7"/>
      <c r="S28" s="7"/>
      <c r="T28" s="7"/>
      <c r="U28" s="7"/>
      <c r="V28" s="7"/>
      <c r="W28" s="7"/>
      <c r="X28" s="7"/>
      <c r="Y28" s="7"/>
    </row>
    <row r="29" spans="1:25" s="295" customFormat="1" ht="11.25" customHeight="1" thickBot="1">
      <c r="A29" s="7"/>
      <c r="H29" s="7"/>
      <c r="I29" s="7"/>
      <c r="J29" s="7"/>
      <c r="K29" s="7"/>
      <c r="L29" s="7"/>
      <c r="M29" s="7"/>
      <c r="N29" s="7"/>
      <c r="O29" s="7"/>
      <c r="P29" s="299"/>
      <c r="Q29" s="7"/>
      <c r="R29" s="7"/>
      <c r="S29" s="7"/>
      <c r="T29" s="7"/>
      <c r="U29" s="7"/>
      <c r="V29" s="7"/>
      <c r="W29" s="7"/>
      <c r="X29" s="7"/>
      <c r="Y29" s="7"/>
    </row>
    <row r="30" spans="1:25" ht="13.5" thickBot="1">
      <c r="A30" s="7"/>
      <c r="B30" s="32" t="s">
        <v>332</v>
      </c>
      <c r="C30" s="32"/>
      <c r="H30" s="7"/>
      <c r="I30" s="7"/>
      <c r="J30" s="7"/>
      <c r="K30" s="7"/>
      <c r="L30" s="7"/>
      <c r="M30" s="7"/>
      <c r="N30" s="7"/>
      <c r="O30" s="7"/>
      <c r="P30" s="299"/>
      <c r="Q30" s="7"/>
      <c r="R30" s="7"/>
      <c r="S30" s="7"/>
      <c r="T30" s="7"/>
      <c r="U30" s="7"/>
      <c r="V30" s="7"/>
      <c r="W30" s="7"/>
      <c r="X30" s="7"/>
      <c r="Y30" s="7"/>
    </row>
    <row r="31" spans="1:25" s="295" customFormat="1" ht="11.25" customHeight="1">
      <c r="A31" s="7"/>
      <c r="H31" s="7"/>
      <c r="I31" s="7"/>
      <c r="J31" s="7"/>
      <c r="K31" s="7"/>
      <c r="L31" s="7"/>
      <c r="M31" s="7"/>
      <c r="N31" s="7"/>
      <c r="O31" s="7"/>
      <c r="P31" s="299"/>
      <c r="Q31" s="7"/>
      <c r="R31" s="7"/>
      <c r="S31" s="7"/>
      <c r="T31" s="7"/>
      <c r="U31" s="7"/>
      <c r="V31" s="7"/>
      <c r="W31" s="7"/>
      <c r="X31" s="7"/>
      <c r="Y31" s="7"/>
    </row>
    <row r="32" spans="1:25" ht="13.15" customHeight="1" thickBot="1">
      <c r="A32" s="7"/>
      <c r="B32" s="12" t="s">
        <v>206</v>
      </c>
      <c r="C32" s="7"/>
      <c r="D32" s="7"/>
      <c r="E32" s="7"/>
      <c r="F32" s="12" t="s">
        <v>207</v>
      </c>
      <c r="G32" s="7"/>
      <c r="H32" s="7"/>
      <c r="I32" s="7"/>
      <c r="J32" s="7"/>
      <c r="K32" s="7"/>
      <c r="L32" s="7"/>
      <c r="M32" s="7"/>
      <c r="N32" s="7"/>
      <c r="O32" s="7"/>
      <c r="P32" s="299"/>
      <c r="Q32" s="7"/>
      <c r="R32" s="7"/>
      <c r="S32" s="7"/>
      <c r="T32" s="7"/>
      <c r="U32" s="7"/>
      <c r="V32" s="7"/>
      <c r="W32" s="7"/>
      <c r="X32" s="7"/>
      <c r="Y32" s="7"/>
    </row>
    <row r="33" spans="1:25" ht="12">
      <c r="A33" s="7"/>
      <c r="B33" s="144" t="s">
        <v>232</v>
      </c>
      <c r="C33" s="145"/>
      <c r="D33" s="146">
        <v>20000</v>
      </c>
      <c r="E33" s="7"/>
      <c r="F33" s="144" t="s">
        <v>209</v>
      </c>
      <c r="G33" s="147">
        <f>SUM(C41:C160)</f>
        <v>-21557.096601109817</v>
      </c>
      <c r="H33" s="7"/>
      <c r="I33" s="7"/>
      <c r="J33" s="7"/>
      <c r="K33" s="7"/>
      <c r="L33" s="7"/>
      <c r="M33" s="7"/>
      <c r="N33" s="7"/>
      <c r="O33" s="7"/>
      <c r="P33" s="299"/>
      <c r="Q33" s="7"/>
      <c r="R33" s="7"/>
      <c r="S33" s="7"/>
      <c r="T33" s="7"/>
      <c r="U33" s="7"/>
      <c r="V33" s="7"/>
      <c r="W33" s="7"/>
      <c r="X33" s="7"/>
      <c r="Y33" s="7"/>
    </row>
    <row r="34" spans="1:25" ht="12">
      <c r="A34" s="7"/>
      <c r="B34" s="148" t="s">
        <v>224</v>
      </c>
      <c r="C34" s="7"/>
      <c r="D34" s="160">
        <v>5</v>
      </c>
      <c r="E34" s="7"/>
      <c r="F34" s="148" t="s">
        <v>225</v>
      </c>
      <c r="G34" s="150">
        <f>SUM(D41:D160)</f>
        <v>-20000</v>
      </c>
      <c r="H34" s="7"/>
      <c r="I34" s="7"/>
      <c r="J34" s="7"/>
      <c r="K34" s="7"/>
      <c r="L34" s="7"/>
      <c r="M34" s="7"/>
      <c r="N34" s="7"/>
      <c r="O34" s="7"/>
      <c r="P34" s="299"/>
      <c r="Q34" s="7"/>
      <c r="R34" s="7"/>
      <c r="S34" s="7"/>
      <c r="T34" s="7"/>
      <c r="U34" s="7"/>
      <c r="V34" s="7"/>
      <c r="W34" s="7"/>
      <c r="X34" s="7"/>
      <c r="Y34" s="7"/>
    </row>
    <row r="35" spans="1:25" ht="12">
      <c r="A35" s="7"/>
      <c r="B35" s="148" t="s">
        <v>226</v>
      </c>
      <c r="C35" s="7"/>
      <c r="D35" s="161">
        <v>12</v>
      </c>
      <c r="E35" s="7"/>
      <c r="F35" s="148" t="s">
        <v>227</v>
      </c>
      <c r="G35" s="150">
        <f>SUM(E41:E160)</f>
        <v>-1557.0966011098176</v>
      </c>
      <c r="H35" s="7"/>
      <c r="I35" s="7"/>
      <c r="J35" s="7"/>
      <c r="K35" s="7"/>
      <c r="L35" s="7"/>
      <c r="M35" s="7"/>
      <c r="N35" s="7"/>
      <c r="O35" s="7"/>
      <c r="P35" s="299"/>
      <c r="Q35" s="7"/>
      <c r="R35" s="7"/>
      <c r="S35" s="7"/>
      <c r="T35" s="7"/>
      <c r="U35" s="7"/>
      <c r="V35" s="7"/>
      <c r="W35" s="7"/>
      <c r="X35" s="7"/>
      <c r="Y35" s="7"/>
    </row>
    <row r="36" spans="1:25" ht="12.75" thickBot="1">
      <c r="A36" s="7"/>
      <c r="B36" s="148" t="s">
        <v>210</v>
      </c>
      <c r="C36" s="7"/>
      <c r="D36" s="162">
        <v>2.9899999999999999E-2</v>
      </c>
      <c r="E36" s="7"/>
      <c r="F36" s="152" t="s">
        <v>215</v>
      </c>
      <c r="G36" s="155">
        <f>COUNTIF(C41:C160,"&lt;0")</f>
        <v>60</v>
      </c>
      <c r="H36" s="7"/>
      <c r="I36" s="7"/>
      <c r="J36" s="7"/>
      <c r="K36" s="7"/>
      <c r="L36" s="7"/>
      <c r="M36" s="7"/>
      <c r="N36" s="7"/>
      <c r="O36" s="7"/>
      <c r="P36" s="299"/>
      <c r="Q36" s="7"/>
      <c r="R36" s="7"/>
      <c r="S36" s="7"/>
      <c r="T36" s="7"/>
      <c r="U36" s="7"/>
      <c r="V36" s="7"/>
      <c r="W36" s="7"/>
      <c r="X36" s="7"/>
      <c r="Y36" s="7"/>
    </row>
    <row r="37" spans="1:25" ht="12.75" thickBot="1">
      <c r="A37" s="7"/>
      <c r="B37" s="152" t="s">
        <v>212</v>
      </c>
      <c r="C37" s="153"/>
      <c r="D37" s="163">
        <f>D36/12</f>
        <v>2.4916666666666668E-3</v>
      </c>
      <c r="E37" s="7"/>
      <c r="F37" s="7"/>
      <c r="G37" s="7"/>
      <c r="H37" s="7"/>
      <c r="I37" s="7"/>
      <c r="J37" s="7"/>
      <c r="K37" s="7"/>
      <c r="L37" s="7"/>
      <c r="M37" s="7"/>
      <c r="N37" s="7"/>
      <c r="O37" s="7"/>
      <c r="P37" s="299"/>
      <c r="Q37" s="7"/>
      <c r="R37" s="7"/>
      <c r="S37" s="7"/>
      <c r="T37" s="7"/>
      <c r="U37" s="7"/>
      <c r="V37" s="7"/>
      <c r="W37" s="7"/>
      <c r="X37" s="7"/>
      <c r="Y37" s="7"/>
    </row>
    <row r="38" spans="1:25" ht="11.25" customHeight="1">
      <c r="A38" s="7"/>
      <c r="B38" s="7"/>
      <c r="C38" s="7"/>
      <c r="D38" s="7"/>
      <c r="E38" s="7"/>
      <c r="F38" s="7"/>
      <c r="G38" s="7"/>
      <c r="H38" s="7"/>
      <c r="I38" s="7"/>
      <c r="J38" s="7"/>
      <c r="K38" s="7"/>
      <c r="L38" s="7"/>
      <c r="M38" s="7"/>
      <c r="N38" s="7"/>
      <c r="O38" s="7"/>
      <c r="P38" s="299"/>
      <c r="Q38" s="7"/>
      <c r="R38" s="7"/>
      <c r="S38" s="7"/>
      <c r="T38" s="7"/>
      <c r="U38" s="7"/>
      <c r="V38" s="7"/>
      <c r="W38" s="7"/>
      <c r="X38" s="7"/>
      <c r="Y38" s="7"/>
    </row>
    <row r="39" spans="1:25" ht="12.75" thickBot="1">
      <c r="A39" s="7"/>
      <c r="B39" s="45" t="s">
        <v>216</v>
      </c>
      <c r="C39" s="156" t="s">
        <v>228</v>
      </c>
      <c r="D39" s="156" t="s">
        <v>229</v>
      </c>
      <c r="E39" s="156" t="s">
        <v>211</v>
      </c>
      <c r="F39" s="157" t="s">
        <v>230</v>
      </c>
      <c r="G39" s="7"/>
      <c r="H39" s="7"/>
      <c r="I39" s="7"/>
      <c r="J39" s="7"/>
      <c r="K39" s="7"/>
      <c r="L39" s="7"/>
      <c r="M39" s="7"/>
      <c r="N39" s="7"/>
      <c r="O39" s="7"/>
      <c r="P39" s="299"/>
      <c r="Q39" s="7"/>
      <c r="R39" s="7"/>
      <c r="S39" s="7"/>
      <c r="T39" s="7"/>
      <c r="U39" s="7"/>
      <c r="V39" s="7"/>
      <c r="W39" s="7"/>
      <c r="X39" s="7"/>
      <c r="Y39" s="7"/>
    </row>
    <row r="40" spans="1:25" ht="11.25" customHeight="1">
      <c r="A40" s="7"/>
      <c r="B40" s="164"/>
      <c r="C40" s="165"/>
      <c r="D40" s="165"/>
      <c r="E40" s="165"/>
      <c r="F40" s="166">
        <f>$D$33</f>
        <v>20000</v>
      </c>
      <c r="G40" s="7"/>
      <c r="H40" s="7"/>
      <c r="I40" s="7"/>
      <c r="J40" s="7"/>
      <c r="K40" s="7"/>
      <c r="L40" s="7"/>
      <c r="M40" s="7"/>
      <c r="N40" s="7"/>
      <c r="O40" s="7"/>
      <c r="P40" s="299"/>
      <c r="Q40" s="7"/>
      <c r="R40" s="7"/>
      <c r="S40" s="7"/>
      <c r="T40" s="7"/>
      <c r="U40" s="7"/>
      <c r="V40" s="7"/>
      <c r="W40" s="7"/>
      <c r="X40" s="7"/>
      <c r="Y40" s="7"/>
    </row>
    <row r="41" spans="1:25" ht="11.25" customHeight="1">
      <c r="A41" s="7"/>
      <c r="B41" s="158">
        <v>1</v>
      </c>
      <c r="C41" s="40">
        <f t="shared" ref="C41:C72" si="0">IF(F40&gt;0.1,IFERROR(PMT($D$36/$D$35,$D$34*$D$35,$D$33),0),0)</f>
        <v>-359.28494335183029</v>
      </c>
      <c r="D41" s="40">
        <f t="shared" ref="D41:D72" si="1">IF(F40&gt;0.1,IFERROR(PPMT($D$37,$B41,$D$34*$D$35,$D$33),0),0)</f>
        <v>-309.45161001849698</v>
      </c>
      <c r="E41" s="40">
        <f t="shared" ref="E41:E72" si="2">IF(F40&gt;0.1,IFERROR(IPMT($D$37,$B41,$D$34*$D$35,$D$33),0),0)</f>
        <v>-49.833333333333336</v>
      </c>
      <c r="F41" s="159">
        <f>$D$33+D41</f>
        <v>19690.548389981504</v>
      </c>
      <c r="G41" s="7"/>
      <c r="H41" s="7"/>
      <c r="I41" s="7"/>
      <c r="J41" s="7"/>
      <c r="K41" s="7"/>
      <c r="L41" s="7"/>
      <c r="M41" s="7"/>
      <c r="N41" s="7"/>
      <c r="O41" s="7"/>
      <c r="P41" s="299"/>
      <c r="Q41" s="7"/>
      <c r="R41" s="7"/>
      <c r="S41" s="7"/>
      <c r="T41" s="7"/>
      <c r="U41" s="7"/>
      <c r="V41" s="7"/>
      <c r="W41" s="7"/>
      <c r="X41" s="7"/>
      <c r="Y41" s="7"/>
    </row>
    <row r="42" spans="1:25" ht="11.25" customHeight="1">
      <c r="A42" s="7"/>
      <c r="B42" s="158">
        <v>2</v>
      </c>
      <c r="C42" s="40">
        <f t="shared" si="0"/>
        <v>-359.28494335183029</v>
      </c>
      <c r="D42" s="40">
        <f t="shared" si="1"/>
        <v>-310.22266028012632</v>
      </c>
      <c r="E42" s="40">
        <f t="shared" si="2"/>
        <v>-49.062283071703909</v>
      </c>
      <c r="F42" s="159">
        <f t="shared" ref="F42:F160" si="3">F41+D42</f>
        <v>19380.325729701377</v>
      </c>
      <c r="G42" s="7"/>
      <c r="H42" s="7"/>
      <c r="I42" s="7"/>
      <c r="J42" s="7"/>
      <c r="K42" s="7"/>
      <c r="L42" s="7"/>
      <c r="M42" s="7"/>
      <c r="N42" s="7"/>
      <c r="O42" s="7"/>
      <c r="P42" s="299"/>
      <c r="Q42" s="7"/>
      <c r="R42" s="7"/>
      <c r="S42" s="7"/>
      <c r="T42" s="7"/>
      <c r="U42" s="7"/>
      <c r="V42" s="7"/>
      <c r="W42" s="7"/>
      <c r="X42" s="7"/>
      <c r="Y42" s="7"/>
    </row>
    <row r="43" spans="1:25" ht="11.25" customHeight="1">
      <c r="A43" s="7"/>
      <c r="B43" s="158">
        <f>MAX($B$36:B42)+1</f>
        <v>3</v>
      </c>
      <c r="C43" s="40">
        <f t="shared" si="0"/>
        <v>-359.28494335183029</v>
      </c>
      <c r="D43" s="40">
        <f t="shared" si="1"/>
        <v>-310.99563174199102</v>
      </c>
      <c r="E43" s="40">
        <f t="shared" si="2"/>
        <v>-48.289311609839274</v>
      </c>
      <c r="F43" s="159">
        <f t="shared" si="3"/>
        <v>19069.330097959384</v>
      </c>
      <c r="G43" s="7"/>
      <c r="H43" s="7"/>
      <c r="I43" s="7"/>
      <c r="J43" s="7"/>
      <c r="K43" s="7"/>
      <c r="L43" s="7"/>
      <c r="M43" s="7"/>
      <c r="N43" s="7"/>
      <c r="O43" s="7"/>
      <c r="P43" s="299"/>
      <c r="Q43" s="7"/>
      <c r="R43" s="7"/>
      <c r="S43" s="7"/>
      <c r="T43" s="7"/>
      <c r="U43" s="7"/>
      <c r="V43" s="7"/>
      <c r="W43" s="7"/>
      <c r="X43" s="7"/>
      <c r="Y43" s="7"/>
    </row>
    <row r="44" spans="1:25" ht="11.25" customHeight="1">
      <c r="A44" s="7"/>
      <c r="B44" s="158">
        <f>MAX($B$36:B43)+1</f>
        <v>4</v>
      </c>
      <c r="C44" s="40">
        <f t="shared" si="0"/>
        <v>-359.28494335183029</v>
      </c>
      <c r="D44" s="40">
        <f t="shared" si="1"/>
        <v>-311.77052919108149</v>
      </c>
      <c r="E44" s="40">
        <f t="shared" si="2"/>
        <v>-47.514414160748807</v>
      </c>
      <c r="F44" s="159">
        <f t="shared" si="3"/>
        <v>18757.559568768302</v>
      </c>
      <c r="G44" s="7"/>
      <c r="H44" s="7"/>
      <c r="I44" s="7"/>
      <c r="J44" s="7"/>
      <c r="K44" s="7"/>
      <c r="L44" s="7"/>
      <c r="M44" s="7"/>
      <c r="N44" s="7"/>
      <c r="O44" s="7"/>
      <c r="P44" s="299"/>
      <c r="Q44" s="7"/>
      <c r="R44" s="7"/>
      <c r="S44" s="7"/>
      <c r="T44" s="7"/>
      <c r="U44" s="7"/>
      <c r="V44" s="7"/>
      <c r="W44" s="7"/>
      <c r="X44" s="7"/>
      <c r="Y44" s="7"/>
    </row>
    <row r="45" spans="1:25" ht="11.25" customHeight="1">
      <c r="A45" s="7"/>
      <c r="B45" s="158">
        <f>MAX($B$36:B44)+1</f>
        <v>5</v>
      </c>
      <c r="C45" s="40">
        <f t="shared" si="0"/>
        <v>-359.28494335183029</v>
      </c>
      <c r="D45" s="40">
        <f t="shared" si="1"/>
        <v>-312.5473574263159</v>
      </c>
      <c r="E45" s="40">
        <f t="shared" si="2"/>
        <v>-46.73758592551436</v>
      </c>
      <c r="F45" s="159">
        <f t="shared" si="3"/>
        <v>18445.012211341986</v>
      </c>
      <c r="G45" s="7"/>
      <c r="H45" s="7"/>
      <c r="I45" s="7"/>
      <c r="J45" s="7"/>
      <c r="K45" s="7"/>
      <c r="L45" s="7"/>
      <c r="M45" s="7"/>
      <c r="N45" s="7"/>
      <c r="O45" s="7"/>
      <c r="P45" s="299"/>
      <c r="Q45" s="7"/>
      <c r="R45" s="7"/>
      <c r="S45" s="7"/>
      <c r="T45" s="7"/>
      <c r="U45" s="7"/>
      <c r="V45" s="7"/>
      <c r="W45" s="7"/>
      <c r="X45" s="7"/>
      <c r="Y45" s="7"/>
    </row>
    <row r="46" spans="1:25" ht="11.25" customHeight="1">
      <c r="A46" s="7"/>
      <c r="B46" s="158">
        <f>MAX($B$36:B45)+1</f>
        <v>6</v>
      </c>
      <c r="C46" s="40">
        <f t="shared" si="0"/>
        <v>-359.28494335183029</v>
      </c>
      <c r="D46" s="40">
        <f t="shared" si="1"/>
        <v>-313.3261212585698</v>
      </c>
      <c r="E46" s="40">
        <f t="shared" si="2"/>
        <v>-45.958822093260459</v>
      </c>
      <c r="F46" s="159">
        <f t="shared" si="3"/>
        <v>18131.686090083414</v>
      </c>
      <c r="G46" s="7"/>
      <c r="H46" s="7"/>
      <c r="I46" s="7"/>
      <c r="J46" s="7"/>
      <c r="K46" s="7"/>
      <c r="L46" s="7"/>
      <c r="M46" s="7"/>
      <c r="N46" s="7"/>
      <c r="O46" s="7"/>
      <c r="P46" s="299"/>
      <c r="Q46" s="7"/>
      <c r="R46" s="7"/>
      <c r="S46" s="7"/>
      <c r="T46" s="7"/>
      <c r="U46" s="7"/>
      <c r="V46" s="7"/>
      <c r="W46" s="7"/>
      <c r="X46" s="7"/>
      <c r="Y46" s="7"/>
    </row>
    <row r="47" spans="1:25" ht="11.25" customHeight="1">
      <c r="A47" s="7"/>
      <c r="B47" s="158">
        <f>MAX($B$36:B46)+1</f>
        <v>7</v>
      </c>
      <c r="C47" s="40">
        <f t="shared" si="0"/>
        <v>-359.28494335183029</v>
      </c>
      <c r="D47" s="40">
        <f t="shared" si="1"/>
        <v>-314.10682551070579</v>
      </c>
      <c r="E47" s="40">
        <f t="shared" si="2"/>
        <v>-45.178117841124518</v>
      </c>
      <c r="F47" s="159">
        <f t="shared" si="3"/>
        <v>17817.579264572709</v>
      </c>
      <c r="G47" s="7"/>
      <c r="H47" s="7"/>
      <c r="I47" s="7"/>
      <c r="J47" s="7"/>
      <c r="K47" s="7"/>
      <c r="L47" s="7"/>
      <c r="M47" s="7"/>
      <c r="N47" s="7"/>
      <c r="O47" s="7"/>
      <c r="P47" s="299"/>
      <c r="Q47" s="7"/>
      <c r="R47" s="7"/>
      <c r="S47" s="7"/>
      <c r="T47" s="7"/>
      <c r="U47" s="7"/>
      <c r="V47" s="7"/>
      <c r="W47" s="7"/>
      <c r="X47" s="7"/>
      <c r="Y47" s="7"/>
    </row>
    <row r="48" spans="1:25" ht="11.25" customHeight="1">
      <c r="A48" s="7"/>
      <c r="B48" s="158">
        <f>MAX($B$36:B47)+1</f>
        <v>8</v>
      </c>
      <c r="C48" s="40">
        <f t="shared" si="0"/>
        <v>-359.28494335183029</v>
      </c>
      <c r="D48" s="40">
        <f t="shared" si="1"/>
        <v>-314.88947501760327</v>
      </c>
      <c r="E48" s="40">
        <f t="shared" si="2"/>
        <v>-44.395468334227012</v>
      </c>
      <c r="F48" s="159">
        <f t="shared" si="3"/>
        <v>17502.689789555105</v>
      </c>
      <c r="G48" s="7"/>
      <c r="H48" s="7"/>
      <c r="I48" s="7"/>
      <c r="J48" s="7"/>
      <c r="K48" s="7"/>
      <c r="L48" s="7"/>
      <c r="M48" s="7"/>
      <c r="N48" s="7"/>
      <c r="O48" s="7"/>
      <c r="P48" s="299"/>
      <c r="Q48" s="7"/>
      <c r="R48" s="7"/>
      <c r="S48" s="7"/>
      <c r="T48" s="7"/>
      <c r="U48" s="7"/>
      <c r="V48" s="7"/>
      <c r="W48" s="7"/>
      <c r="X48" s="7"/>
      <c r="Y48" s="7"/>
    </row>
    <row r="49" spans="1:25" ht="11.25" customHeight="1">
      <c r="A49" s="7"/>
      <c r="B49" s="158">
        <f>MAX($B$36:B48)+1</f>
        <v>9</v>
      </c>
      <c r="C49" s="40">
        <f t="shared" si="0"/>
        <v>-359.28494335183029</v>
      </c>
      <c r="D49" s="40">
        <f t="shared" si="1"/>
        <v>-315.67407462618877</v>
      </c>
      <c r="E49" s="40">
        <f t="shared" si="2"/>
        <v>-43.610868725641481</v>
      </c>
      <c r="F49" s="159">
        <f t="shared" si="3"/>
        <v>17187.015714928915</v>
      </c>
      <c r="G49" s="7"/>
      <c r="H49" s="7"/>
      <c r="I49" s="7"/>
      <c r="J49" s="7"/>
      <c r="K49" s="7"/>
      <c r="L49" s="7"/>
      <c r="M49" s="7"/>
      <c r="N49" s="7"/>
      <c r="O49" s="7"/>
      <c r="P49" s="299"/>
      <c r="Q49" s="7"/>
      <c r="R49" s="7"/>
      <c r="S49" s="7"/>
      <c r="T49" s="7"/>
      <c r="U49" s="7"/>
      <c r="V49" s="7"/>
      <c r="W49" s="7"/>
      <c r="X49" s="7"/>
      <c r="Y49" s="7"/>
    </row>
    <row r="50" spans="1:25" ht="11.25" customHeight="1">
      <c r="A50" s="7"/>
      <c r="B50" s="158">
        <f>MAX($B$36:B49)+1</f>
        <v>10</v>
      </c>
      <c r="C50" s="40">
        <f t="shared" si="0"/>
        <v>-359.28494335183029</v>
      </c>
      <c r="D50" s="40">
        <f t="shared" si="1"/>
        <v>-316.46062919546569</v>
      </c>
      <c r="E50" s="40">
        <f t="shared" si="2"/>
        <v>-42.824314156364565</v>
      </c>
      <c r="F50" s="159">
        <f t="shared" si="3"/>
        <v>16870.555085733449</v>
      </c>
      <c r="G50" s="7"/>
      <c r="H50" s="7"/>
      <c r="I50" s="7"/>
      <c r="J50" s="7"/>
      <c r="K50" s="7"/>
      <c r="L50" s="7"/>
      <c r="M50" s="7"/>
      <c r="N50" s="7"/>
      <c r="O50" s="7"/>
      <c r="P50" s="299"/>
      <c r="Q50" s="7"/>
      <c r="R50" s="7"/>
      <c r="S50" s="7"/>
      <c r="T50" s="7"/>
      <c r="U50" s="7"/>
      <c r="V50" s="7"/>
      <c r="W50" s="7"/>
      <c r="X50" s="7"/>
      <c r="Y50" s="7"/>
    </row>
    <row r="51" spans="1:25" ht="11.25" customHeight="1">
      <c r="A51" s="7"/>
      <c r="B51" s="158">
        <f>MAX($B$36:B50)+1</f>
        <v>11</v>
      </c>
      <c r="C51" s="40">
        <f t="shared" si="0"/>
        <v>-359.28494335183029</v>
      </c>
      <c r="D51" s="40">
        <f t="shared" si="1"/>
        <v>-317.2491435965444</v>
      </c>
      <c r="E51" s="40">
        <f t="shared" si="2"/>
        <v>-42.035799755285858</v>
      </c>
      <c r="F51" s="159">
        <f t="shared" si="3"/>
        <v>16553.305942136903</v>
      </c>
      <c r="G51" s="7"/>
      <c r="H51" s="7"/>
      <c r="I51" s="7"/>
      <c r="J51" s="7"/>
      <c r="K51" s="7"/>
      <c r="L51" s="7"/>
      <c r="M51" s="7"/>
      <c r="N51" s="7"/>
      <c r="O51" s="7"/>
      <c r="P51" s="299"/>
      <c r="Q51" s="7"/>
      <c r="R51" s="7"/>
      <c r="S51" s="7"/>
      <c r="T51" s="7"/>
      <c r="U51" s="7"/>
      <c r="V51" s="7"/>
      <c r="W51" s="7"/>
      <c r="X51" s="7"/>
      <c r="Y51" s="7"/>
    </row>
    <row r="52" spans="1:25" ht="11.25" customHeight="1">
      <c r="A52" s="7"/>
      <c r="B52" s="158">
        <f>MAX($B$36:B51)+1</f>
        <v>12</v>
      </c>
      <c r="C52" s="40">
        <f t="shared" si="0"/>
        <v>-359.28494335183029</v>
      </c>
      <c r="D52" s="40">
        <f t="shared" si="1"/>
        <v>-318.0396227126725</v>
      </c>
      <c r="E52" s="40">
        <f t="shared" si="2"/>
        <v>-41.245320639157804</v>
      </c>
      <c r="F52" s="159">
        <f t="shared" si="3"/>
        <v>16235.26631942423</v>
      </c>
      <c r="G52" s="7"/>
      <c r="H52" s="7"/>
      <c r="I52" s="7"/>
      <c r="J52" s="7"/>
      <c r="K52" s="7"/>
      <c r="L52" s="7"/>
      <c r="M52" s="7"/>
      <c r="N52" s="7"/>
      <c r="O52" s="7"/>
      <c r="P52" s="299"/>
      <c r="Q52" s="7"/>
      <c r="R52" s="7"/>
      <c r="S52" s="7"/>
      <c r="T52" s="7"/>
      <c r="U52" s="7"/>
      <c r="V52" s="7"/>
      <c r="W52" s="7"/>
      <c r="X52" s="7"/>
      <c r="Y52" s="7"/>
    </row>
    <row r="53" spans="1:25" ht="11.25" customHeight="1">
      <c r="A53" s="7"/>
      <c r="B53" s="158">
        <f>MAX($B$36:B52)+1</f>
        <v>13</v>
      </c>
      <c r="C53" s="40">
        <f t="shared" si="0"/>
        <v>-359.28494335183029</v>
      </c>
      <c r="D53" s="40">
        <f t="shared" si="1"/>
        <v>-318.83207143926489</v>
      </c>
      <c r="E53" s="40">
        <f t="shared" si="2"/>
        <v>-40.452871912565392</v>
      </c>
      <c r="F53" s="159">
        <f t="shared" si="3"/>
        <v>15916.434247984966</v>
      </c>
      <c r="G53" s="7"/>
      <c r="H53" s="7"/>
      <c r="I53" s="7"/>
      <c r="J53" s="7"/>
      <c r="K53" s="7"/>
      <c r="L53" s="7"/>
      <c r="M53" s="7"/>
      <c r="N53" s="7"/>
      <c r="O53" s="7"/>
      <c r="P53" s="299"/>
      <c r="Q53" s="7"/>
      <c r="R53" s="7"/>
      <c r="S53" s="7"/>
      <c r="T53" s="7"/>
      <c r="U53" s="7"/>
      <c r="V53" s="7"/>
      <c r="W53" s="7"/>
      <c r="X53" s="7"/>
      <c r="Y53" s="7"/>
    </row>
    <row r="54" spans="1:25" ht="11.25" customHeight="1">
      <c r="A54" s="7"/>
      <c r="B54" s="158">
        <f>MAX($B$36:B53)+1</f>
        <v>14</v>
      </c>
      <c r="C54" s="40">
        <f t="shared" si="0"/>
        <v>-359.28494335183029</v>
      </c>
      <c r="D54" s="40">
        <f t="shared" si="1"/>
        <v>-319.62649468393442</v>
      </c>
      <c r="E54" s="40">
        <f t="shared" si="2"/>
        <v>-39.65844866789589</v>
      </c>
      <c r="F54" s="159">
        <f t="shared" si="3"/>
        <v>15596.807753301031</v>
      </c>
      <c r="G54" s="7"/>
      <c r="H54" s="7"/>
      <c r="I54" s="7"/>
      <c r="J54" s="7"/>
      <c r="K54" s="7"/>
      <c r="L54" s="7"/>
      <c r="M54" s="7"/>
      <c r="N54" s="7"/>
      <c r="O54" s="7"/>
      <c r="P54" s="299"/>
      <c r="Q54" s="7"/>
      <c r="R54" s="7"/>
      <c r="S54" s="7"/>
      <c r="T54" s="7"/>
      <c r="U54" s="7"/>
      <c r="V54" s="7"/>
      <c r="W54" s="7"/>
      <c r="X54" s="7"/>
      <c r="Y54" s="7"/>
    </row>
    <row r="55" spans="1:25" ht="11.25" customHeight="1">
      <c r="A55" s="7"/>
      <c r="B55" s="158">
        <f>MAX($B$36:B54)+1</f>
        <v>15</v>
      </c>
      <c r="C55" s="40">
        <f t="shared" si="0"/>
        <v>-359.28494335183029</v>
      </c>
      <c r="D55" s="40">
        <f t="shared" si="1"/>
        <v>-320.42289736652185</v>
      </c>
      <c r="E55" s="40">
        <f t="shared" si="2"/>
        <v>-38.86204598530842</v>
      </c>
      <c r="F55" s="159">
        <f t="shared" si="3"/>
        <v>15276.38485593451</v>
      </c>
      <c r="G55" s="7"/>
      <c r="H55" s="7"/>
      <c r="I55" s="7"/>
      <c r="J55" s="7"/>
      <c r="K55" s="7"/>
      <c r="L55" s="7"/>
      <c r="M55" s="7"/>
      <c r="N55" s="7"/>
      <c r="O55" s="7"/>
      <c r="P55" s="299"/>
      <c r="Q55" s="7"/>
      <c r="R55" s="7"/>
      <c r="S55" s="7"/>
      <c r="T55" s="7"/>
      <c r="U55" s="7"/>
      <c r="V55" s="7"/>
      <c r="W55" s="7"/>
      <c r="X55" s="7"/>
      <c r="Y55" s="7"/>
    </row>
    <row r="56" spans="1:25" ht="11.25" customHeight="1">
      <c r="A56" s="7"/>
      <c r="B56" s="158">
        <f>MAX($B$36:B55)+1</f>
        <v>16</v>
      </c>
      <c r="C56" s="40">
        <f t="shared" si="0"/>
        <v>-359.28494335183029</v>
      </c>
      <c r="D56" s="40">
        <f t="shared" si="1"/>
        <v>-321.22128441912679</v>
      </c>
      <c r="E56" s="40">
        <f t="shared" si="2"/>
        <v>-38.063658932703504</v>
      </c>
      <c r="F56" s="159">
        <f t="shared" si="3"/>
        <v>14955.163571515383</v>
      </c>
      <c r="G56" s="7"/>
      <c r="H56" s="7"/>
      <c r="I56" s="7"/>
      <c r="J56" s="7"/>
      <c r="K56" s="7"/>
      <c r="L56" s="7"/>
      <c r="M56" s="7"/>
      <c r="N56" s="7"/>
      <c r="O56" s="7"/>
      <c r="P56" s="299"/>
      <c r="Q56" s="7"/>
      <c r="R56" s="7"/>
      <c r="S56" s="7"/>
      <c r="T56" s="7"/>
      <c r="U56" s="7"/>
      <c r="V56" s="7"/>
      <c r="W56" s="7"/>
      <c r="X56" s="7"/>
      <c r="Y56" s="7"/>
    </row>
    <row r="57" spans="1:25" ht="11.25" customHeight="1">
      <c r="A57" s="7"/>
      <c r="B57" s="158">
        <f>MAX($B$36:B56)+1</f>
        <v>17</v>
      </c>
      <c r="C57" s="40">
        <f t="shared" si="0"/>
        <v>-359.28494335183029</v>
      </c>
      <c r="D57" s="40">
        <f t="shared" si="1"/>
        <v>-322.02166078613777</v>
      </c>
      <c r="E57" s="40">
        <f t="shared" si="2"/>
        <v>-37.263282565692514</v>
      </c>
      <c r="F57" s="159">
        <f t="shared" si="3"/>
        <v>14633.141910729244</v>
      </c>
      <c r="G57" s="7"/>
      <c r="H57" s="7"/>
      <c r="I57" s="7"/>
      <c r="J57" s="7"/>
      <c r="K57" s="7"/>
      <c r="L57" s="7"/>
      <c r="M57" s="7"/>
      <c r="N57" s="7"/>
      <c r="O57" s="7"/>
      <c r="P57" s="299"/>
      <c r="Q57" s="7"/>
      <c r="R57" s="7"/>
      <c r="S57" s="7"/>
      <c r="T57" s="7"/>
      <c r="U57" s="7"/>
      <c r="V57" s="7"/>
      <c r="W57" s="7"/>
      <c r="X57" s="7"/>
      <c r="Y57" s="7"/>
    </row>
    <row r="58" spans="1:25" ht="11.25" customHeight="1">
      <c r="A58" s="7"/>
      <c r="B58" s="158">
        <f>MAX($B$36:B57)+1</f>
        <v>18</v>
      </c>
      <c r="C58" s="40">
        <f t="shared" si="0"/>
        <v>-359.28494335183029</v>
      </c>
      <c r="D58" s="40">
        <f t="shared" si="1"/>
        <v>-322.82403142426324</v>
      </c>
      <c r="E58" s="40">
        <f t="shared" si="2"/>
        <v>-36.460911927567061</v>
      </c>
      <c r="F58" s="159">
        <f t="shared" si="3"/>
        <v>14310.317879304981</v>
      </c>
      <c r="G58" s="7"/>
      <c r="H58" s="7"/>
      <c r="I58" s="7"/>
      <c r="J58" s="7"/>
      <c r="K58" s="7"/>
      <c r="L58" s="7"/>
      <c r="M58" s="7"/>
      <c r="N58" s="7"/>
      <c r="O58" s="7"/>
      <c r="P58" s="299"/>
      <c r="Q58" s="7"/>
      <c r="R58" s="7"/>
      <c r="S58" s="7"/>
      <c r="T58" s="7"/>
      <c r="U58" s="7"/>
      <c r="V58" s="7"/>
      <c r="W58" s="7"/>
      <c r="X58" s="7"/>
      <c r="Y58" s="7"/>
    </row>
    <row r="59" spans="1:25" ht="11.25" customHeight="1">
      <c r="A59" s="7"/>
      <c r="B59" s="158">
        <f>MAX($B$36:B58)+1</f>
        <v>19</v>
      </c>
      <c r="C59" s="40">
        <f t="shared" si="0"/>
        <v>-359.28494335183029</v>
      </c>
      <c r="D59" s="40">
        <f t="shared" si="1"/>
        <v>-323.62840130256205</v>
      </c>
      <c r="E59" s="40">
        <f t="shared" si="2"/>
        <v>-35.656542049268261</v>
      </c>
      <c r="F59" s="159">
        <f t="shared" si="3"/>
        <v>13986.689478002419</v>
      </c>
      <c r="G59" s="7"/>
      <c r="H59" s="7"/>
      <c r="I59" s="7"/>
      <c r="J59" s="7"/>
      <c r="K59" s="7"/>
      <c r="L59" s="7"/>
      <c r="M59" s="7"/>
      <c r="N59" s="7"/>
      <c r="O59" s="7"/>
      <c r="P59" s="299"/>
      <c r="Q59" s="7"/>
      <c r="R59" s="7"/>
      <c r="S59" s="7"/>
      <c r="T59" s="7"/>
      <c r="U59" s="7"/>
      <c r="V59" s="7"/>
      <c r="W59" s="7"/>
      <c r="X59" s="7"/>
      <c r="Y59" s="7"/>
    </row>
    <row r="60" spans="1:25" ht="11.25" customHeight="1">
      <c r="A60" s="7"/>
      <c r="B60" s="158">
        <f>MAX($B$36:B59)+1</f>
        <v>20</v>
      </c>
      <c r="C60" s="40">
        <f t="shared" si="0"/>
        <v>-359.28494335183029</v>
      </c>
      <c r="D60" s="40">
        <f t="shared" si="1"/>
        <v>-324.43477540247426</v>
      </c>
      <c r="E60" s="40">
        <f t="shared" si="2"/>
        <v>-34.850167949356049</v>
      </c>
      <c r="F60" s="159">
        <f t="shared" si="3"/>
        <v>13662.254702599945</v>
      </c>
      <c r="G60" s="7"/>
      <c r="H60" s="7"/>
      <c r="I60" s="7"/>
      <c r="J60" s="7"/>
      <c r="K60" s="7"/>
      <c r="L60" s="7"/>
      <c r="M60" s="7"/>
      <c r="N60" s="7"/>
      <c r="O60" s="7"/>
      <c r="P60" s="299"/>
      <c r="Q60" s="7"/>
      <c r="R60" s="7"/>
      <c r="S60" s="7"/>
      <c r="T60" s="7"/>
      <c r="U60" s="7"/>
      <c r="V60" s="7"/>
      <c r="W60" s="7"/>
      <c r="X60" s="7"/>
      <c r="Y60" s="7"/>
    </row>
    <row r="61" spans="1:25" ht="11.25" customHeight="1">
      <c r="A61" s="7"/>
      <c r="B61" s="158">
        <f>MAX($B$36:B60)+1</f>
        <v>21</v>
      </c>
      <c r="C61" s="40">
        <f t="shared" si="0"/>
        <v>-359.28494335183029</v>
      </c>
      <c r="D61" s="40">
        <f t="shared" si="1"/>
        <v>-325.24315871785205</v>
      </c>
      <c r="E61" s="40">
        <f t="shared" si="2"/>
        <v>-34.04178463397821</v>
      </c>
      <c r="F61" s="159">
        <f t="shared" si="3"/>
        <v>13337.011543882092</v>
      </c>
      <c r="G61" s="7"/>
      <c r="H61" s="7"/>
      <c r="I61" s="7"/>
      <c r="J61" s="7"/>
      <c r="K61" s="7"/>
      <c r="L61" s="7"/>
      <c r="M61" s="7"/>
      <c r="N61" s="7"/>
      <c r="O61" s="7"/>
      <c r="P61" s="299"/>
      <c r="Q61" s="7"/>
      <c r="R61" s="7"/>
      <c r="S61" s="7"/>
      <c r="T61" s="7"/>
      <c r="U61" s="7"/>
      <c r="V61" s="7"/>
      <c r="W61" s="7"/>
      <c r="X61" s="7"/>
      <c r="Y61" s="7"/>
    </row>
    <row r="62" spans="1:25" ht="11.25" customHeight="1">
      <c r="A62" s="7"/>
      <c r="B62" s="158">
        <f>MAX($B$36:B61)+1</f>
        <v>22</v>
      </c>
      <c r="C62" s="40">
        <f t="shared" si="0"/>
        <v>-359.28494335183029</v>
      </c>
      <c r="D62" s="40">
        <f t="shared" si="1"/>
        <v>-326.05355625499072</v>
      </c>
      <c r="E62" s="40">
        <f t="shared" si="2"/>
        <v>-33.231387096839569</v>
      </c>
      <c r="F62" s="159">
        <f t="shared" si="3"/>
        <v>13010.957987627102</v>
      </c>
      <c r="G62" s="7"/>
      <c r="H62" s="7"/>
      <c r="I62" s="7"/>
      <c r="J62" s="7"/>
      <c r="K62" s="7"/>
      <c r="L62" s="7"/>
      <c r="M62" s="7"/>
      <c r="N62" s="7"/>
      <c r="O62" s="7"/>
      <c r="P62" s="299"/>
      <c r="Q62" s="7"/>
      <c r="R62" s="7"/>
      <c r="S62" s="7"/>
      <c r="T62" s="7"/>
      <c r="U62" s="7"/>
      <c r="V62" s="7"/>
      <c r="W62" s="7"/>
      <c r="X62" s="7"/>
      <c r="Y62" s="7"/>
    </row>
    <row r="63" spans="1:25" ht="11.25" customHeight="1">
      <c r="A63" s="7"/>
      <c r="B63" s="158">
        <f>MAX($B$36:B62)+1</f>
        <v>23</v>
      </c>
      <c r="C63" s="40">
        <f t="shared" si="0"/>
        <v>-359.28494335183029</v>
      </c>
      <c r="D63" s="40">
        <f t="shared" si="1"/>
        <v>-326.86597303265944</v>
      </c>
      <c r="E63" s="40">
        <f t="shared" si="2"/>
        <v>-32.418970319170874</v>
      </c>
      <c r="F63" s="159">
        <f t="shared" si="3"/>
        <v>12684.092014594442</v>
      </c>
      <c r="G63" s="7"/>
      <c r="H63" s="7"/>
      <c r="I63" s="7"/>
      <c r="J63" s="7"/>
      <c r="K63" s="7"/>
      <c r="L63" s="7"/>
      <c r="M63" s="7"/>
      <c r="N63" s="7"/>
      <c r="O63" s="7"/>
      <c r="P63" s="299"/>
      <c r="Q63" s="7"/>
      <c r="R63" s="7"/>
      <c r="S63" s="7"/>
      <c r="T63" s="7"/>
      <c r="U63" s="7"/>
      <c r="V63" s="7"/>
      <c r="W63" s="7"/>
      <c r="X63" s="7"/>
      <c r="Y63" s="7"/>
    </row>
    <row r="64" spans="1:25" ht="11.25" customHeight="1">
      <c r="A64" s="7"/>
      <c r="B64" s="158">
        <f>MAX($B$36:B63)+1</f>
        <v>24</v>
      </c>
      <c r="C64" s="40">
        <f t="shared" si="0"/>
        <v>-359.28494335183029</v>
      </c>
      <c r="D64" s="40">
        <f t="shared" si="1"/>
        <v>-327.68041408213247</v>
      </c>
      <c r="E64" s="40">
        <f t="shared" si="2"/>
        <v>-31.604529269697831</v>
      </c>
      <c r="F64" s="159">
        <f t="shared" si="3"/>
        <v>12356.411600512309</v>
      </c>
      <c r="G64" s="7"/>
      <c r="H64" s="7"/>
      <c r="I64" s="7"/>
      <c r="J64" s="7"/>
      <c r="K64" s="7"/>
      <c r="L64" s="7"/>
      <c r="M64" s="7"/>
      <c r="N64" s="7"/>
      <c r="O64" s="7"/>
      <c r="P64" s="299"/>
      <c r="Q64" s="7"/>
      <c r="R64" s="7"/>
      <c r="S64" s="7"/>
      <c r="T64" s="7"/>
      <c r="U64" s="7"/>
      <c r="V64" s="7"/>
      <c r="W64" s="7"/>
      <c r="X64" s="7"/>
      <c r="Y64" s="7"/>
    </row>
    <row r="65" spans="1:25" ht="11.25" customHeight="1">
      <c r="A65" s="7"/>
      <c r="B65" s="158">
        <f>MAX($B$36:B64)+1</f>
        <v>25</v>
      </c>
      <c r="C65" s="40">
        <f t="shared" si="0"/>
        <v>-359.28494335183029</v>
      </c>
      <c r="D65" s="40">
        <f t="shared" si="1"/>
        <v>-328.49688444722045</v>
      </c>
      <c r="E65" s="40">
        <f t="shared" si="2"/>
        <v>-30.788058904609859</v>
      </c>
      <c r="F65" s="159">
        <f t="shared" si="3"/>
        <v>12027.914716065088</v>
      </c>
      <c r="G65" s="7"/>
      <c r="H65" s="7"/>
      <c r="I65" s="7"/>
      <c r="J65" s="7"/>
      <c r="K65" s="7"/>
      <c r="L65" s="7"/>
      <c r="M65" s="7"/>
      <c r="N65" s="7"/>
      <c r="O65" s="7"/>
      <c r="P65" s="299"/>
      <c r="Q65" s="7"/>
      <c r="R65" s="7"/>
      <c r="S65" s="7"/>
      <c r="T65" s="7"/>
      <c r="U65" s="7"/>
      <c r="V65" s="7"/>
      <c r="W65" s="7"/>
      <c r="X65" s="7"/>
      <c r="Y65" s="7"/>
    </row>
    <row r="66" spans="1:25" ht="11.25" customHeight="1">
      <c r="A66" s="7"/>
      <c r="B66" s="158">
        <f>MAX($B$36:B65)+1</f>
        <v>26</v>
      </c>
      <c r="C66" s="40">
        <f t="shared" si="0"/>
        <v>-359.28494335183029</v>
      </c>
      <c r="D66" s="40">
        <f t="shared" si="1"/>
        <v>-329.31538918430141</v>
      </c>
      <c r="E66" s="40">
        <f t="shared" si="2"/>
        <v>-29.969554167528866</v>
      </c>
      <c r="F66" s="159">
        <f t="shared" si="3"/>
        <v>11698.599326880787</v>
      </c>
      <c r="G66" s="7"/>
      <c r="H66" s="7"/>
      <c r="I66" s="7"/>
      <c r="J66" s="7"/>
      <c r="K66" s="7"/>
      <c r="L66" s="7"/>
      <c r="M66" s="7"/>
      <c r="N66" s="7"/>
      <c r="O66" s="7"/>
      <c r="P66" s="299"/>
      <c r="Q66" s="7"/>
      <c r="R66" s="7"/>
      <c r="S66" s="7"/>
      <c r="T66" s="7"/>
      <c r="U66" s="7"/>
      <c r="V66" s="7"/>
      <c r="W66" s="7"/>
      <c r="X66" s="7"/>
      <c r="Y66" s="7"/>
    </row>
    <row r="67" spans="1:25" ht="11.25" customHeight="1">
      <c r="A67" s="7"/>
      <c r="B67" s="158">
        <f>MAX($B$36:B66)+1</f>
        <v>27</v>
      </c>
      <c r="C67" s="40">
        <f t="shared" si="0"/>
        <v>-359.28494335183029</v>
      </c>
      <c r="D67" s="40">
        <f t="shared" si="1"/>
        <v>-330.13593336235232</v>
      </c>
      <c r="E67" s="40">
        <f t="shared" si="2"/>
        <v>-29.149009989477985</v>
      </c>
      <c r="F67" s="159">
        <f t="shared" si="3"/>
        <v>11368.463393518434</v>
      </c>
      <c r="G67" s="7"/>
      <c r="H67" s="7"/>
      <c r="I67" s="7"/>
      <c r="J67" s="7"/>
      <c r="K67" s="7"/>
      <c r="L67" s="7"/>
      <c r="M67" s="7"/>
      <c r="N67" s="7"/>
      <c r="O67" s="7"/>
      <c r="P67" s="299"/>
      <c r="Q67" s="7"/>
      <c r="R67" s="7"/>
      <c r="S67" s="7"/>
      <c r="T67" s="7"/>
      <c r="U67" s="7"/>
      <c r="V67" s="7"/>
      <c r="W67" s="7"/>
      <c r="X67" s="7"/>
      <c r="Y67" s="7"/>
    </row>
    <row r="68" spans="1:25" ht="11.25" customHeight="1">
      <c r="A68" s="7"/>
      <c r="B68" s="158">
        <f>MAX($B$36:B67)+1</f>
        <v>28</v>
      </c>
      <c r="C68" s="40">
        <f t="shared" si="0"/>
        <v>-359.28494335183029</v>
      </c>
      <c r="D68" s="40">
        <f t="shared" si="1"/>
        <v>-330.95852206298019</v>
      </c>
      <c r="E68" s="40">
        <f t="shared" si="2"/>
        <v>-28.326421288850128</v>
      </c>
      <c r="F68" s="159">
        <f t="shared" si="3"/>
        <v>11037.504871455454</v>
      </c>
      <c r="G68" s="7"/>
      <c r="H68" s="7"/>
      <c r="I68" s="7"/>
      <c r="J68" s="7"/>
      <c r="K68" s="7"/>
      <c r="L68" s="7"/>
      <c r="M68" s="7"/>
      <c r="N68" s="7"/>
      <c r="O68" s="7"/>
      <c r="P68" s="299"/>
      <c r="Q68" s="7"/>
      <c r="R68" s="7"/>
      <c r="S68" s="7"/>
      <c r="T68" s="7"/>
      <c r="U68" s="7"/>
      <c r="V68" s="7"/>
      <c r="W68" s="7"/>
      <c r="X68" s="7"/>
      <c r="Y68" s="7"/>
    </row>
    <row r="69" spans="1:25" ht="11.25" customHeight="1">
      <c r="A69" s="7"/>
      <c r="B69" s="158">
        <f>MAX($B$36:B68)+1</f>
        <v>29</v>
      </c>
      <c r="C69" s="40">
        <f t="shared" si="0"/>
        <v>-359.28494335183029</v>
      </c>
      <c r="D69" s="40">
        <f t="shared" si="1"/>
        <v>-331.78316038045375</v>
      </c>
      <c r="E69" s="40">
        <f t="shared" si="2"/>
        <v>-27.501782971376532</v>
      </c>
      <c r="F69" s="159">
        <f t="shared" si="3"/>
        <v>10705.721711075001</v>
      </c>
      <c r="G69" s="7"/>
      <c r="H69" s="7"/>
      <c r="I69" s="7"/>
      <c r="J69" s="7"/>
      <c r="K69" s="7"/>
      <c r="L69" s="7"/>
      <c r="M69" s="7"/>
      <c r="N69" s="7"/>
      <c r="O69" s="7"/>
      <c r="P69" s="299"/>
      <c r="Q69" s="7"/>
      <c r="R69" s="7"/>
      <c r="S69" s="7"/>
      <c r="T69" s="7"/>
      <c r="U69" s="7"/>
      <c r="V69" s="7"/>
      <c r="W69" s="7"/>
      <c r="X69" s="7"/>
      <c r="Y69" s="7"/>
    </row>
    <row r="70" spans="1:25" ht="11.25" customHeight="1">
      <c r="A70" s="7"/>
      <c r="B70" s="158">
        <f>MAX($B$36:B69)+1</f>
        <v>30</v>
      </c>
      <c r="C70" s="40">
        <f t="shared" si="0"/>
        <v>-359.28494335183029</v>
      </c>
      <c r="D70" s="40">
        <f t="shared" si="1"/>
        <v>-332.60985342173501</v>
      </c>
      <c r="E70" s="40">
        <f t="shared" si="2"/>
        <v>-26.675089930095233</v>
      </c>
      <c r="F70" s="159">
        <f t="shared" si="3"/>
        <v>10373.111857653266</v>
      </c>
      <c r="G70" s="7"/>
      <c r="H70" s="7"/>
      <c r="I70" s="7"/>
      <c r="J70" s="7"/>
      <c r="K70" s="7"/>
      <c r="L70" s="7"/>
      <c r="M70" s="7"/>
      <c r="N70" s="7"/>
      <c r="O70" s="7"/>
      <c r="P70" s="299"/>
      <c r="Q70" s="7"/>
      <c r="R70" s="7"/>
      <c r="S70" s="7"/>
      <c r="T70" s="7"/>
      <c r="U70" s="7"/>
      <c r="V70" s="7"/>
      <c r="W70" s="7"/>
      <c r="X70" s="7"/>
      <c r="Y70" s="7"/>
    </row>
    <row r="71" spans="1:25" ht="11.25" customHeight="1">
      <c r="A71" s="7"/>
      <c r="B71" s="158">
        <f>MAX($B$36:B70)+1</f>
        <v>31</v>
      </c>
      <c r="C71" s="40">
        <f t="shared" si="0"/>
        <v>-359.28494335183029</v>
      </c>
      <c r="D71" s="40">
        <f t="shared" si="1"/>
        <v>-333.43860630651091</v>
      </c>
      <c r="E71" s="40">
        <f t="shared" si="2"/>
        <v>-25.846337045319412</v>
      </c>
      <c r="F71" s="159">
        <f t="shared" si="3"/>
        <v>10039.673251346756</v>
      </c>
      <c r="G71" s="7"/>
      <c r="H71" s="7"/>
      <c r="I71" s="7"/>
      <c r="J71" s="7"/>
      <c r="K71" s="7"/>
      <c r="L71" s="7"/>
      <c r="M71" s="7"/>
      <c r="N71" s="7"/>
      <c r="O71" s="7"/>
      <c r="P71" s="299"/>
      <c r="Q71" s="7"/>
      <c r="R71" s="7"/>
      <c r="S71" s="7"/>
      <c r="T71" s="7"/>
      <c r="U71" s="7"/>
      <c r="V71" s="7"/>
      <c r="W71" s="7"/>
      <c r="X71" s="7"/>
      <c r="Y71" s="7"/>
    </row>
    <row r="72" spans="1:25" ht="11.25" customHeight="1">
      <c r="A72" s="7"/>
      <c r="B72" s="158">
        <f>MAX($B$36:B71)+1</f>
        <v>32</v>
      </c>
      <c r="C72" s="40">
        <f t="shared" si="0"/>
        <v>-359.28494335183029</v>
      </c>
      <c r="D72" s="40">
        <f t="shared" si="1"/>
        <v>-334.2694241672246</v>
      </c>
      <c r="E72" s="40">
        <f t="shared" si="2"/>
        <v>-25.015519184605687</v>
      </c>
      <c r="F72" s="159">
        <f t="shared" si="3"/>
        <v>9705.4038271795307</v>
      </c>
      <c r="G72" s="7"/>
      <c r="H72" s="7"/>
      <c r="I72" s="7"/>
      <c r="J72" s="7"/>
      <c r="K72" s="7"/>
      <c r="L72" s="7"/>
      <c r="M72" s="7"/>
      <c r="N72" s="7"/>
      <c r="O72" s="7"/>
      <c r="P72" s="299"/>
      <c r="Q72" s="7"/>
      <c r="R72" s="7"/>
      <c r="S72" s="7"/>
      <c r="T72" s="7"/>
      <c r="U72" s="7"/>
      <c r="V72" s="7"/>
      <c r="W72" s="7"/>
      <c r="X72" s="7"/>
      <c r="Y72" s="7"/>
    </row>
    <row r="73" spans="1:25" ht="11.25" customHeight="1">
      <c r="A73" s="7"/>
      <c r="B73" s="158">
        <f>MAX($B$36:B72)+1</f>
        <v>33</v>
      </c>
      <c r="C73" s="40">
        <f t="shared" ref="C73:C104" si="4">IF(F72&gt;0.1,IFERROR(PMT($D$36/$D$35,$D$34*$D$35,$D$33),0),0)</f>
        <v>-359.28494335183029</v>
      </c>
      <c r="D73" s="40">
        <f t="shared" ref="D73:D104" si="5">IF(F72&gt;0.1,IFERROR(PPMT($D$37,$B73,$D$34*$D$35,$D$33),0),0)</f>
        <v>-335.10231214910795</v>
      </c>
      <c r="E73" s="40">
        <f t="shared" ref="E73:E104" si="6">IF(F72&gt;0.1,IFERROR(IPMT($D$37,$B73,$D$34*$D$35,$D$33),0),0)</f>
        <v>-24.182631202722355</v>
      </c>
      <c r="F73" s="159">
        <f t="shared" si="3"/>
        <v>9370.3015150304236</v>
      </c>
      <c r="G73" s="7"/>
      <c r="H73" s="7"/>
      <c r="I73" s="7"/>
      <c r="J73" s="7"/>
      <c r="K73" s="7"/>
      <c r="L73" s="7"/>
      <c r="M73" s="7"/>
      <c r="N73" s="7"/>
      <c r="O73" s="7"/>
      <c r="P73" s="299"/>
      <c r="Q73" s="7"/>
      <c r="R73" s="7"/>
      <c r="S73" s="7"/>
      <c r="T73" s="7"/>
      <c r="U73" s="7"/>
      <c r="V73" s="7"/>
      <c r="W73" s="7"/>
      <c r="X73" s="7"/>
      <c r="Y73" s="7"/>
    </row>
    <row r="74" spans="1:25" ht="11.25" customHeight="1">
      <c r="A74" s="7"/>
      <c r="B74" s="158">
        <f>MAX($B$36:B73)+1</f>
        <v>34</v>
      </c>
      <c r="C74" s="40">
        <f t="shared" si="4"/>
        <v>-359.28494335183029</v>
      </c>
      <c r="D74" s="40">
        <f t="shared" si="5"/>
        <v>-335.93727541021286</v>
      </c>
      <c r="E74" s="40">
        <f t="shared" si="6"/>
        <v>-23.347667941617491</v>
      </c>
      <c r="F74" s="159">
        <f t="shared" si="3"/>
        <v>9034.3642396202104</v>
      </c>
      <c r="G74" s="7"/>
      <c r="H74" s="7"/>
      <c r="I74" s="7"/>
      <c r="J74" s="7"/>
      <c r="K74" s="7"/>
      <c r="L74" s="7"/>
      <c r="M74" s="7"/>
      <c r="N74" s="7"/>
      <c r="O74" s="7"/>
      <c r="P74" s="299"/>
      <c r="Q74" s="7"/>
      <c r="R74" s="7"/>
      <c r="S74" s="7"/>
      <c r="T74" s="7"/>
      <c r="U74" s="7"/>
      <c r="V74" s="7"/>
      <c r="W74" s="7"/>
      <c r="X74" s="7"/>
      <c r="Y74" s="7"/>
    </row>
    <row r="75" spans="1:25" ht="11.25" customHeight="1">
      <c r="A75" s="7"/>
      <c r="B75" s="158">
        <f>MAX($B$36:B74)+1</f>
        <v>35</v>
      </c>
      <c r="C75" s="40">
        <f t="shared" si="4"/>
        <v>-359.28494335183029</v>
      </c>
      <c r="D75" s="40">
        <f t="shared" si="5"/>
        <v>-336.77431912144323</v>
      </c>
      <c r="E75" s="40">
        <f t="shared" si="6"/>
        <v>-22.510624230387045</v>
      </c>
      <c r="F75" s="159">
        <f t="shared" si="3"/>
        <v>8697.5899204987672</v>
      </c>
      <c r="G75" s="7"/>
      <c r="H75" s="7"/>
      <c r="I75" s="7"/>
      <c r="J75" s="7"/>
      <c r="K75" s="7"/>
      <c r="L75" s="7"/>
      <c r="M75" s="7"/>
      <c r="N75" s="7"/>
      <c r="O75" s="7"/>
      <c r="P75" s="299"/>
      <c r="Q75" s="7"/>
      <c r="R75" s="7"/>
      <c r="S75" s="7"/>
      <c r="T75" s="7"/>
      <c r="U75" s="7"/>
      <c r="V75" s="7"/>
      <c r="W75" s="7"/>
      <c r="X75" s="7"/>
      <c r="Y75" s="7"/>
    </row>
    <row r="76" spans="1:25" ht="11.25" customHeight="1">
      <c r="A76" s="7"/>
      <c r="B76" s="158">
        <f>MAX($B$36:B75)+1</f>
        <v>36</v>
      </c>
      <c r="C76" s="40">
        <f t="shared" si="4"/>
        <v>-359.28494335183029</v>
      </c>
      <c r="D76" s="40">
        <f t="shared" si="5"/>
        <v>-337.6134484665875</v>
      </c>
      <c r="E76" s="40">
        <f t="shared" si="6"/>
        <v>-21.67149488524278</v>
      </c>
      <c r="F76" s="159">
        <f t="shared" si="3"/>
        <v>8359.97647203218</v>
      </c>
      <c r="G76" s="7"/>
      <c r="H76" s="7"/>
      <c r="I76" s="7"/>
      <c r="J76" s="7"/>
      <c r="K76" s="7"/>
      <c r="L76" s="7"/>
      <c r="M76" s="7"/>
      <c r="N76" s="7"/>
      <c r="O76" s="7"/>
      <c r="P76" s="299"/>
      <c r="Q76" s="7"/>
      <c r="R76" s="7"/>
      <c r="S76" s="7"/>
      <c r="T76" s="7"/>
      <c r="U76" s="7"/>
      <c r="V76" s="7"/>
      <c r="W76" s="7"/>
      <c r="X76" s="7"/>
      <c r="Y76" s="7"/>
    </row>
    <row r="77" spans="1:25" ht="11.25" customHeight="1">
      <c r="A77" s="7"/>
      <c r="B77" s="158">
        <f>MAX($B$36:B76)+1</f>
        <v>37</v>
      </c>
      <c r="C77" s="40">
        <f t="shared" si="4"/>
        <v>-359.28494335183029</v>
      </c>
      <c r="D77" s="40">
        <f t="shared" si="5"/>
        <v>-338.45466864235016</v>
      </c>
      <c r="E77" s="40">
        <f t="shared" si="6"/>
        <v>-20.8302747094802</v>
      </c>
      <c r="F77" s="159">
        <f t="shared" si="3"/>
        <v>8021.52180338983</v>
      </c>
      <c r="G77" s="7"/>
      <c r="H77" s="7"/>
      <c r="I77" s="7"/>
      <c r="J77" s="7"/>
      <c r="K77" s="7"/>
      <c r="L77" s="7"/>
      <c r="M77" s="7"/>
      <c r="N77" s="7"/>
      <c r="O77" s="7"/>
      <c r="P77" s="299"/>
      <c r="Q77" s="7"/>
      <c r="R77" s="7"/>
      <c r="S77" s="7"/>
      <c r="T77" s="7"/>
      <c r="U77" s="7"/>
      <c r="V77" s="7"/>
      <c r="W77" s="7"/>
      <c r="X77" s="7"/>
      <c r="Y77" s="7"/>
    </row>
    <row r="78" spans="1:25" ht="11.25" customHeight="1">
      <c r="A78" s="7"/>
      <c r="B78" s="158">
        <f>MAX($B$36:B77)+1</f>
        <v>38</v>
      </c>
      <c r="C78" s="40">
        <f t="shared" si="4"/>
        <v>-359.28494335183029</v>
      </c>
      <c r="D78" s="40">
        <f t="shared" si="5"/>
        <v>-339.29798485838398</v>
      </c>
      <c r="E78" s="40">
        <f t="shared" si="6"/>
        <v>-19.986958493446348</v>
      </c>
      <c r="F78" s="159">
        <f t="shared" si="3"/>
        <v>7682.2238185314463</v>
      </c>
      <c r="G78" s="7"/>
      <c r="H78" s="7"/>
      <c r="I78" s="7"/>
      <c r="J78" s="7"/>
      <c r="K78" s="7"/>
      <c r="L78" s="7"/>
      <c r="M78" s="7"/>
      <c r="N78" s="7"/>
      <c r="O78" s="7"/>
      <c r="P78" s="299"/>
      <c r="Q78" s="7"/>
      <c r="R78" s="7"/>
      <c r="S78" s="7"/>
      <c r="T78" s="7"/>
      <c r="U78" s="7"/>
      <c r="V78" s="7"/>
      <c r="W78" s="7"/>
      <c r="X78" s="7"/>
      <c r="Y78" s="7"/>
    </row>
    <row r="79" spans="1:25" ht="11.25" customHeight="1">
      <c r="A79" s="7"/>
      <c r="B79" s="158">
        <f>MAX($B$36:B78)+1</f>
        <v>39</v>
      </c>
      <c r="C79" s="40">
        <f t="shared" si="4"/>
        <v>-359.28494335183029</v>
      </c>
      <c r="D79" s="40">
        <f t="shared" si="5"/>
        <v>-340.14340233732275</v>
      </c>
      <c r="E79" s="40">
        <f t="shared" si="6"/>
        <v>-19.141541014507538</v>
      </c>
      <c r="F79" s="159">
        <f t="shared" si="3"/>
        <v>7342.0804161941232</v>
      </c>
      <c r="G79" s="7"/>
      <c r="H79" s="7"/>
      <c r="I79" s="7"/>
      <c r="J79" s="7"/>
      <c r="K79" s="7"/>
      <c r="L79" s="7"/>
      <c r="M79" s="7"/>
      <c r="N79" s="7"/>
      <c r="O79" s="7"/>
      <c r="P79" s="299"/>
      <c r="Q79" s="7"/>
      <c r="R79" s="7"/>
      <c r="S79" s="7"/>
      <c r="T79" s="7"/>
      <c r="U79" s="7"/>
      <c r="V79" s="7"/>
      <c r="W79" s="7"/>
      <c r="X79" s="7"/>
      <c r="Y79" s="7"/>
    </row>
    <row r="80" spans="1:25" ht="11.25" customHeight="1">
      <c r="A80" s="7"/>
      <c r="B80" s="158">
        <f>MAX($B$36:B79)+1</f>
        <v>40</v>
      </c>
      <c r="C80" s="40">
        <f t="shared" si="4"/>
        <v>-359.28494335183029</v>
      </c>
      <c r="D80" s="40">
        <f t="shared" si="5"/>
        <v>-340.99092631481324</v>
      </c>
      <c r="E80" s="40">
        <f t="shared" si="6"/>
        <v>-18.294017037017046</v>
      </c>
      <c r="F80" s="159">
        <f t="shared" si="3"/>
        <v>7001.0894898793103</v>
      </c>
      <c r="G80" s="7"/>
      <c r="H80" s="7"/>
      <c r="I80" s="7"/>
      <c r="J80" s="7"/>
      <c r="K80" s="7"/>
      <c r="L80" s="7"/>
      <c r="M80" s="7"/>
      <c r="N80" s="7"/>
      <c r="O80" s="7"/>
      <c r="P80" s="299"/>
      <c r="Q80" s="7"/>
      <c r="R80" s="7"/>
      <c r="S80" s="7"/>
      <c r="T80" s="7"/>
      <c r="U80" s="7"/>
      <c r="V80" s="7"/>
      <c r="W80" s="7"/>
      <c r="X80" s="7"/>
      <c r="Y80" s="7"/>
    </row>
    <row r="81" spans="1:25" ht="11.25" customHeight="1">
      <c r="A81" s="7"/>
      <c r="B81" s="158">
        <f>MAX($B$36:B80)+1</f>
        <v>41</v>
      </c>
      <c r="C81" s="40">
        <f t="shared" si="4"/>
        <v>-359.28494335183029</v>
      </c>
      <c r="D81" s="40">
        <f t="shared" si="5"/>
        <v>-341.84056203954765</v>
      </c>
      <c r="E81" s="40">
        <f t="shared" si="6"/>
        <v>-17.44438131228263</v>
      </c>
      <c r="F81" s="159">
        <f t="shared" si="3"/>
        <v>6659.2489278397625</v>
      </c>
      <c r="G81" s="7"/>
      <c r="H81" s="7"/>
      <c r="I81" s="7"/>
      <c r="J81" s="7"/>
      <c r="K81" s="7"/>
      <c r="L81" s="7"/>
      <c r="M81" s="7"/>
      <c r="N81" s="7"/>
      <c r="O81" s="7"/>
      <c r="P81" s="299"/>
      <c r="Q81" s="7"/>
      <c r="R81" s="7"/>
      <c r="S81" s="7"/>
      <c r="T81" s="7"/>
      <c r="U81" s="7"/>
      <c r="V81" s="7"/>
      <c r="W81" s="7"/>
      <c r="X81" s="7"/>
      <c r="Y81" s="7"/>
    </row>
    <row r="82" spans="1:25" ht="11.25" customHeight="1">
      <c r="A82" s="7"/>
      <c r="B82" s="158">
        <f>MAX($B$36:B81)+1</f>
        <v>42</v>
      </c>
      <c r="C82" s="40">
        <f t="shared" si="4"/>
        <v>-359.28494335183029</v>
      </c>
      <c r="D82" s="40">
        <f t="shared" si="5"/>
        <v>-342.69231477329618</v>
      </c>
      <c r="E82" s="40">
        <f t="shared" si="6"/>
        <v>-16.592628578534093</v>
      </c>
      <c r="F82" s="159">
        <f t="shared" si="3"/>
        <v>6316.5566130664665</v>
      </c>
      <c r="G82" s="7"/>
      <c r="H82" s="7"/>
      <c r="I82" s="7"/>
      <c r="J82" s="7"/>
      <c r="K82" s="7"/>
      <c r="L82" s="7"/>
      <c r="M82" s="7"/>
      <c r="N82" s="7"/>
      <c r="O82" s="7"/>
      <c r="P82" s="299"/>
      <c r="Q82" s="7"/>
      <c r="R82" s="7"/>
      <c r="S82" s="7"/>
      <c r="T82" s="7"/>
      <c r="U82" s="7"/>
      <c r="V82" s="7"/>
      <c r="W82" s="7"/>
      <c r="X82" s="7"/>
      <c r="Y82" s="7"/>
    </row>
    <row r="83" spans="1:25" ht="11.25" customHeight="1">
      <c r="A83" s="7"/>
      <c r="B83" s="158">
        <f>MAX($B$36:B82)+1</f>
        <v>43</v>
      </c>
      <c r="C83" s="40">
        <f t="shared" si="4"/>
        <v>-359.28494335183029</v>
      </c>
      <c r="D83" s="40">
        <f t="shared" si="5"/>
        <v>-343.54618979093971</v>
      </c>
      <c r="E83" s="40">
        <f t="shared" si="6"/>
        <v>-15.738753560890629</v>
      </c>
      <c r="F83" s="159">
        <f t="shared" si="3"/>
        <v>5973.0104232755266</v>
      </c>
      <c r="G83" s="7"/>
      <c r="H83" s="7"/>
      <c r="I83" s="7"/>
      <c r="J83" s="7"/>
      <c r="K83" s="7"/>
      <c r="L83" s="7"/>
      <c r="M83" s="7"/>
      <c r="N83" s="7"/>
      <c r="O83" s="7"/>
      <c r="P83" s="299"/>
      <c r="Q83" s="7"/>
      <c r="R83" s="7"/>
      <c r="S83" s="7"/>
      <c r="T83" s="7"/>
      <c r="U83" s="7"/>
      <c r="V83" s="7"/>
      <c r="W83" s="7"/>
      <c r="X83" s="7"/>
      <c r="Y83" s="7"/>
    </row>
    <row r="84" spans="1:25" ht="11.25" customHeight="1">
      <c r="A84" s="7"/>
      <c r="B84" s="158">
        <f>MAX($B$36:B83)+1</f>
        <v>44</v>
      </c>
      <c r="C84" s="40">
        <f t="shared" si="4"/>
        <v>-359.28494335183029</v>
      </c>
      <c r="D84" s="40">
        <f t="shared" si="5"/>
        <v>-344.40219238050213</v>
      </c>
      <c r="E84" s="40">
        <f t="shared" si="6"/>
        <v>-14.882750971328203</v>
      </c>
      <c r="F84" s="159">
        <f t="shared" si="3"/>
        <v>5628.6082308950245</v>
      </c>
      <c r="G84" s="7"/>
      <c r="H84" s="7"/>
      <c r="I84" s="7"/>
      <c r="J84" s="7"/>
      <c r="K84" s="7"/>
      <c r="L84" s="7"/>
      <c r="M84" s="7"/>
      <c r="N84" s="7"/>
      <c r="O84" s="7"/>
      <c r="P84" s="299"/>
      <c r="Q84" s="7"/>
      <c r="R84" s="7"/>
      <c r="S84" s="7"/>
      <c r="T84" s="7"/>
      <c r="U84" s="7"/>
      <c r="V84" s="7"/>
      <c r="W84" s="7"/>
      <c r="X84" s="7"/>
      <c r="Y84" s="7"/>
    </row>
    <row r="85" spans="1:25" ht="11.25" customHeight="1">
      <c r="A85" s="7"/>
      <c r="B85" s="158">
        <f>MAX($B$36:B84)+1</f>
        <v>45</v>
      </c>
      <c r="C85" s="40">
        <f t="shared" si="4"/>
        <v>-359.28494335183029</v>
      </c>
      <c r="D85" s="40">
        <f t="shared" si="5"/>
        <v>-345.26032784318346</v>
      </c>
      <c r="E85" s="40">
        <f t="shared" si="6"/>
        <v>-14.024615508646788</v>
      </c>
      <c r="F85" s="159">
        <f t="shared" si="3"/>
        <v>5283.3479030518411</v>
      </c>
      <c r="G85" s="7"/>
      <c r="H85" s="7"/>
      <c r="I85" s="7"/>
      <c r="J85" s="7"/>
      <c r="K85" s="7"/>
      <c r="L85" s="7"/>
      <c r="M85" s="7"/>
      <c r="N85" s="7"/>
      <c r="O85" s="7"/>
      <c r="P85" s="299"/>
      <c r="Q85" s="7"/>
      <c r="R85" s="7"/>
      <c r="S85" s="7"/>
      <c r="T85" s="7"/>
      <c r="U85" s="7"/>
      <c r="V85" s="7"/>
      <c r="W85" s="7"/>
      <c r="X85" s="7"/>
      <c r="Y85" s="7"/>
    </row>
    <row r="86" spans="1:25" ht="11.25" customHeight="1">
      <c r="A86" s="7"/>
      <c r="B86" s="158">
        <f>MAX($B$36:B85)+1</f>
        <v>46</v>
      </c>
      <c r="C86" s="40">
        <f t="shared" si="4"/>
        <v>-359.28494335183029</v>
      </c>
      <c r="D86" s="40">
        <f t="shared" si="5"/>
        <v>-346.12060149339277</v>
      </c>
      <c r="E86" s="40">
        <f t="shared" si="6"/>
        <v>-13.164341858437522</v>
      </c>
      <c r="F86" s="159">
        <f t="shared" si="3"/>
        <v>4937.2273015584487</v>
      </c>
      <c r="G86" s="7"/>
      <c r="H86" s="7"/>
      <c r="I86" s="7"/>
      <c r="J86" s="7"/>
      <c r="K86" s="7"/>
      <c r="L86" s="7"/>
      <c r="M86" s="7"/>
      <c r="N86" s="7"/>
      <c r="O86" s="7"/>
      <c r="P86" s="299"/>
      <c r="Q86" s="7"/>
      <c r="R86" s="7"/>
      <c r="S86" s="7"/>
      <c r="T86" s="7"/>
      <c r="U86" s="7"/>
      <c r="V86" s="7"/>
      <c r="W86" s="7"/>
      <c r="X86" s="7"/>
      <c r="Y86" s="7"/>
    </row>
    <row r="87" spans="1:25" ht="11.25" customHeight="1">
      <c r="A87" s="7"/>
      <c r="B87" s="158">
        <f>MAX($B$36:B86)+1</f>
        <v>47</v>
      </c>
      <c r="C87" s="40">
        <f t="shared" si="4"/>
        <v>-359.28494335183029</v>
      </c>
      <c r="D87" s="40">
        <f t="shared" si="5"/>
        <v>-346.98301865878051</v>
      </c>
      <c r="E87" s="40">
        <f t="shared" si="6"/>
        <v>-12.30192469304982</v>
      </c>
      <c r="F87" s="159">
        <f t="shared" si="3"/>
        <v>4590.2442828996682</v>
      </c>
      <c r="G87" s="7"/>
      <c r="H87" s="7"/>
      <c r="I87" s="7"/>
      <c r="J87" s="7"/>
      <c r="K87" s="7"/>
      <c r="L87" s="7"/>
      <c r="M87" s="7"/>
      <c r="N87" s="7"/>
      <c r="O87" s="7"/>
      <c r="P87" s="299"/>
      <c r="Q87" s="7"/>
      <c r="R87" s="7"/>
      <c r="S87" s="7"/>
      <c r="T87" s="7"/>
      <c r="U87" s="7"/>
      <c r="V87" s="7"/>
      <c r="W87" s="7"/>
      <c r="X87" s="7"/>
      <c r="Y87" s="7"/>
    </row>
    <row r="88" spans="1:25" ht="11.25" customHeight="1">
      <c r="A88" s="7"/>
      <c r="B88" s="158">
        <f>MAX($B$36:B87)+1</f>
        <v>48</v>
      </c>
      <c r="C88" s="40">
        <f t="shared" si="4"/>
        <v>-359.28494335183029</v>
      </c>
      <c r="D88" s="40">
        <f t="shared" si="5"/>
        <v>-347.84758468027189</v>
      </c>
      <c r="E88" s="40">
        <f t="shared" si="6"/>
        <v>-11.437358671558359</v>
      </c>
      <c r="F88" s="159">
        <f t="shared" si="3"/>
        <v>4242.3966982193961</v>
      </c>
      <c r="G88" s="7"/>
      <c r="H88" s="7"/>
      <c r="I88" s="7"/>
      <c r="J88" s="7"/>
      <c r="K88" s="7"/>
      <c r="L88" s="7"/>
      <c r="M88" s="7"/>
      <c r="N88" s="7"/>
      <c r="O88" s="7"/>
      <c r="P88" s="299"/>
      <c r="Q88" s="7"/>
      <c r="R88" s="7"/>
      <c r="S88" s="7"/>
      <c r="T88" s="7"/>
      <c r="U88" s="7"/>
      <c r="V88" s="7"/>
      <c r="W88" s="7"/>
      <c r="X88" s="7"/>
      <c r="Y88" s="7"/>
    </row>
    <row r="89" spans="1:25" ht="11.25" customHeight="1">
      <c r="A89" s="7"/>
      <c r="B89" s="158">
        <f>MAX($B$36:B88)+1</f>
        <v>49</v>
      </c>
      <c r="C89" s="40">
        <f t="shared" si="4"/>
        <v>-359.28494335183029</v>
      </c>
      <c r="D89" s="40">
        <f t="shared" si="5"/>
        <v>-348.71430491210026</v>
      </c>
      <c r="E89" s="40">
        <f t="shared" si="6"/>
        <v>-10.570638439730011</v>
      </c>
      <c r="F89" s="159">
        <f t="shared" si="3"/>
        <v>3893.6823933072956</v>
      </c>
      <c r="G89" s="7"/>
      <c r="H89" s="7"/>
      <c r="I89" s="7"/>
      <c r="J89" s="7"/>
      <c r="K89" s="7"/>
      <c r="L89" s="7"/>
      <c r="M89" s="7"/>
      <c r="N89" s="7"/>
      <c r="O89" s="7"/>
      <c r="P89" s="299"/>
      <c r="Q89" s="7"/>
      <c r="R89" s="7"/>
      <c r="S89" s="7"/>
      <c r="T89" s="7"/>
      <c r="U89" s="7"/>
      <c r="V89" s="7"/>
      <c r="W89" s="7"/>
      <c r="X89" s="7"/>
      <c r="Y89" s="7"/>
    </row>
    <row r="90" spans="1:25" ht="11.25" customHeight="1">
      <c r="A90" s="7"/>
      <c r="B90" s="158">
        <f>MAX($B$36:B89)+1</f>
        <v>50</v>
      </c>
      <c r="C90" s="40">
        <f t="shared" si="4"/>
        <v>-359.28494335183029</v>
      </c>
      <c r="D90" s="40">
        <f t="shared" si="5"/>
        <v>-349.58318472183959</v>
      </c>
      <c r="E90" s="40">
        <f t="shared" si="6"/>
        <v>-9.7017586299906959</v>
      </c>
      <c r="F90" s="159">
        <f t="shared" si="3"/>
        <v>3544.0992085854559</v>
      </c>
      <c r="G90" s="7"/>
      <c r="H90" s="7"/>
      <c r="I90" s="7"/>
      <c r="J90" s="7"/>
      <c r="K90" s="7"/>
      <c r="L90" s="7"/>
      <c r="M90" s="7"/>
      <c r="N90" s="7"/>
      <c r="O90" s="7"/>
      <c r="P90" s="299"/>
      <c r="Q90" s="7"/>
      <c r="R90" s="7"/>
      <c r="S90" s="7"/>
      <c r="T90" s="7"/>
      <c r="U90" s="7"/>
      <c r="V90" s="7"/>
      <c r="W90" s="7"/>
      <c r="X90" s="7"/>
      <c r="Y90" s="7"/>
    </row>
    <row r="91" spans="1:25" ht="11.25" customHeight="1">
      <c r="A91" s="7"/>
      <c r="B91" s="158">
        <f>MAX($B$36:B90)+1</f>
        <v>51</v>
      </c>
      <c r="C91" s="40">
        <f t="shared" si="4"/>
        <v>-359.28494335183029</v>
      </c>
      <c r="D91" s="40">
        <f t="shared" si="5"/>
        <v>-350.45422949043819</v>
      </c>
      <c r="E91" s="40">
        <f t="shared" si="6"/>
        <v>-8.8307138613921126</v>
      </c>
      <c r="F91" s="159">
        <f t="shared" si="3"/>
        <v>3193.6449790950178</v>
      </c>
      <c r="G91" s="7"/>
      <c r="H91" s="7"/>
      <c r="I91" s="7"/>
      <c r="J91" s="7"/>
      <c r="K91" s="7"/>
      <c r="L91" s="7"/>
      <c r="M91" s="7"/>
      <c r="N91" s="7"/>
      <c r="O91" s="7"/>
      <c r="P91" s="299"/>
      <c r="Q91" s="7"/>
      <c r="R91" s="7"/>
      <c r="S91" s="7"/>
      <c r="T91" s="7"/>
      <c r="U91" s="7"/>
      <c r="V91" s="7"/>
      <c r="W91" s="7"/>
      <c r="X91" s="7"/>
      <c r="Y91" s="7"/>
    </row>
    <row r="92" spans="1:25" ht="11.25" customHeight="1">
      <c r="A92" s="7"/>
      <c r="B92" s="158">
        <f>MAX($B$36:B91)+1</f>
        <v>52</v>
      </c>
      <c r="C92" s="40">
        <f t="shared" si="4"/>
        <v>-359.28494335183029</v>
      </c>
      <c r="D92" s="40">
        <f t="shared" si="5"/>
        <v>-351.32744461225184</v>
      </c>
      <c r="E92" s="40">
        <f t="shared" si="6"/>
        <v>-7.9574987395784369</v>
      </c>
      <c r="F92" s="159">
        <f t="shared" si="3"/>
        <v>2842.317534482766</v>
      </c>
      <c r="G92" s="7"/>
      <c r="H92" s="7"/>
      <c r="I92" s="7"/>
      <c r="J92" s="7"/>
      <c r="K92" s="7"/>
      <c r="L92" s="7"/>
      <c r="M92" s="7"/>
      <c r="N92" s="7"/>
      <c r="O92" s="7"/>
      <c r="P92" s="299"/>
      <c r="Q92" s="7"/>
      <c r="R92" s="7"/>
      <c r="S92" s="7"/>
      <c r="T92" s="7"/>
      <c r="U92" s="7"/>
      <c r="V92" s="7"/>
      <c r="W92" s="7"/>
      <c r="X92" s="7"/>
      <c r="Y92" s="7"/>
    </row>
    <row r="93" spans="1:25" ht="11.25" customHeight="1">
      <c r="A93" s="7"/>
      <c r="B93" s="158">
        <f>MAX($B$36:B92)+1</f>
        <v>53</v>
      </c>
      <c r="C93" s="40">
        <f t="shared" si="4"/>
        <v>-359.28494335183029</v>
      </c>
      <c r="D93" s="40">
        <f t="shared" si="5"/>
        <v>-352.20283549507735</v>
      </c>
      <c r="E93" s="40">
        <f t="shared" si="6"/>
        <v>-7.0821078567529092</v>
      </c>
      <c r="F93" s="159">
        <f t="shared" si="3"/>
        <v>2490.1146989876888</v>
      </c>
      <c r="G93" s="7"/>
      <c r="H93" s="7"/>
      <c r="I93" s="7"/>
      <c r="J93" s="7"/>
      <c r="K93" s="7"/>
      <c r="L93" s="7"/>
      <c r="M93" s="7"/>
      <c r="N93" s="7"/>
      <c r="O93" s="7"/>
      <c r="P93" s="299"/>
      <c r="Q93" s="7"/>
      <c r="R93" s="7"/>
      <c r="S93" s="7"/>
      <c r="T93" s="7"/>
      <c r="U93" s="7"/>
      <c r="V93" s="7"/>
      <c r="W93" s="7"/>
      <c r="X93" s="7"/>
      <c r="Y93" s="7"/>
    </row>
    <row r="94" spans="1:25" ht="11.25" customHeight="1">
      <c r="A94" s="7"/>
      <c r="B94" s="158">
        <f>MAX($B$36:B93)+1</f>
        <v>54</v>
      </c>
      <c r="C94" s="40">
        <f t="shared" si="4"/>
        <v>-359.28494335183029</v>
      </c>
      <c r="D94" s="40">
        <f t="shared" si="5"/>
        <v>-353.08040756018596</v>
      </c>
      <c r="E94" s="40">
        <f t="shared" si="6"/>
        <v>-6.2045357916443429</v>
      </c>
      <c r="F94" s="159">
        <f t="shared" si="3"/>
        <v>2137.0342914275029</v>
      </c>
      <c r="G94" s="7"/>
      <c r="H94" s="7"/>
      <c r="I94" s="7"/>
      <c r="J94" s="7"/>
      <c r="K94" s="7"/>
      <c r="L94" s="7"/>
      <c r="M94" s="7"/>
      <c r="N94" s="7"/>
      <c r="O94" s="7"/>
      <c r="P94" s="299"/>
      <c r="Q94" s="7"/>
      <c r="R94" s="7"/>
      <c r="S94" s="7"/>
      <c r="T94" s="7"/>
      <c r="U94" s="7"/>
      <c r="V94" s="7"/>
      <c r="W94" s="7"/>
      <c r="X94" s="7"/>
      <c r="Y94" s="7"/>
    </row>
    <row r="95" spans="1:25" ht="11.25" customHeight="1">
      <c r="A95" s="7"/>
      <c r="B95" s="158">
        <f>MAX($B$36:B94)+1</f>
        <v>55</v>
      </c>
      <c r="C95" s="40">
        <f t="shared" si="4"/>
        <v>-359.28494335183029</v>
      </c>
      <c r="D95" s="40">
        <f t="shared" si="5"/>
        <v>-353.96016624235676</v>
      </c>
      <c r="E95" s="40">
        <f t="shared" si="6"/>
        <v>-5.3247771094735468</v>
      </c>
      <c r="F95" s="159">
        <f t="shared" si="3"/>
        <v>1783.0741251851462</v>
      </c>
      <c r="G95" s="7"/>
      <c r="H95" s="7"/>
      <c r="I95" s="7"/>
      <c r="J95" s="7"/>
      <c r="K95" s="7"/>
      <c r="L95" s="7"/>
      <c r="M95" s="7"/>
      <c r="N95" s="7"/>
      <c r="O95" s="7"/>
      <c r="P95" s="299"/>
      <c r="Q95" s="7"/>
      <c r="R95" s="7"/>
      <c r="S95" s="7"/>
      <c r="T95" s="7"/>
      <c r="U95" s="7"/>
      <c r="V95" s="7"/>
      <c r="W95" s="7"/>
      <c r="X95" s="7"/>
      <c r="Y95" s="7"/>
    </row>
    <row r="96" spans="1:25" ht="11.25" customHeight="1">
      <c r="A96" s="7"/>
      <c r="B96" s="158">
        <f>MAX($B$36:B95)+1</f>
        <v>56</v>
      </c>
      <c r="C96" s="40">
        <f t="shared" si="4"/>
        <v>-359.28494335183029</v>
      </c>
      <c r="D96" s="40">
        <f t="shared" si="5"/>
        <v>-354.84211698991066</v>
      </c>
      <c r="E96" s="40">
        <f t="shared" si="6"/>
        <v>-4.4428263619196731</v>
      </c>
      <c r="F96" s="159">
        <f t="shared" si="3"/>
        <v>1428.2320081952355</v>
      </c>
      <c r="G96" s="7"/>
      <c r="H96" s="7"/>
      <c r="I96" s="7"/>
      <c r="J96" s="7"/>
      <c r="K96" s="7"/>
      <c r="L96" s="7"/>
      <c r="M96" s="7"/>
      <c r="N96" s="7"/>
      <c r="O96" s="7"/>
      <c r="P96" s="299"/>
      <c r="Q96" s="7"/>
      <c r="R96" s="7"/>
      <c r="S96" s="7"/>
      <c r="T96" s="7"/>
      <c r="U96" s="7"/>
      <c r="V96" s="7"/>
      <c r="W96" s="7"/>
      <c r="X96" s="7"/>
      <c r="Y96" s="7"/>
    </row>
    <row r="97" spans="1:25" ht="11.25" customHeight="1">
      <c r="A97" s="7"/>
      <c r="B97" s="158">
        <f>MAX($B$36:B96)+1</f>
        <v>57</v>
      </c>
      <c r="C97" s="40">
        <f t="shared" si="4"/>
        <v>-359.28494335183029</v>
      </c>
      <c r="D97" s="40">
        <f t="shared" si="5"/>
        <v>-355.7262652647438</v>
      </c>
      <c r="E97" s="40">
        <f t="shared" si="6"/>
        <v>-3.5586780870864794</v>
      </c>
      <c r="F97" s="159">
        <f t="shared" si="3"/>
        <v>1072.5057429304916</v>
      </c>
      <c r="G97" s="7"/>
      <c r="H97" s="7"/>
      <c r="I97" s="7"/>
      <c r="J97" s="7"/>
      <c r="K97" s="7"/>
      <c r="L97" s="7"/>
      <c r="M97" s="7"/>
      <c r="N97" s="7"/>
      <c r="O97" s="7"/>
      <c r="P97" s="299"/>
      <c r="Q97" s="7"/>
      <c r="R97" s="7"/>
      <c r="S97" s="7"/>
      <c r="T97" s="7"/>
      <c r="U97" s="7"/>
      <c r="V97" s="7"/>
      <c r="W97" s="7"/>
      <c r="X97" s="7"/>
      <c r="Y97" s="7"/>
    </row>
    <row r="98" spans="1:25" ht="11.25" customHeight="1">
      <c r="A98" s="7"/>
      <c r="B98" s="158">
        <f>MAX($B$36:B97)+1</f>
        <v>58</v>
      </c>
      <c r="C98" s="40">
        <f t="shared" si="4"/>
        <v>-359.28494335183029</v>
      </c>
      <c r="D98" s="40">
        <f t="shared" si="5"/>
        <v>-356.61261654236182</v>
      </c>
      <c r="E98" s="40">
        <f t="shared" si="6"/>
        <v>-2.6723268094684927</v>
      </c>
      <c r="F98" s="159">
        <f t="shared" si="3"/>
        <v>715.89312638812976</v>
      </c>
      <c r="G98" s="7"/>
      <c r="H98" s="7"/>
      <c r="I98" s="7"/>
      <c r="J98" s="7"/>
      <c r="K98" s="7"/>
      <c r="L98" s="7"/>
      <c r="M98" s="7"/>
      <c r="N98" s="7"/>
      <c r="O98" s="7"/>
      <c r="P98" s="299"/>
      <c r="Q98" s="7"/>
      <c r="R98" s="7"/>
      <c r="S98" s="7"/>
      <c r="T98" s="7"/>
      <c r="U98" s="7"/>
      <c r="V98" s="7"/>
      <c r="W98" s="7"/>
      <c r="X98" s="7"/>
      <c r="Y98" s="7"/>
    </row>
    <row r="99" spans="1:25" ht="11.25" customHeight="1">
      <c r="A99" s="7"/>
      <c r="B99" s="158">
        <f>MAX($B$36:B98)+1</f>
        <v>59</v>
      </c>
      <c r="C99" s="40">
        <f t="shared" si="4"/>
        <v>-359.28494335183029</v>
      </c>
      <c r="D99" s="40">
        <f t="shared" si="5"/>
        <v>-357.50117631191318</v>
      </c>
      <c r="E99" s="40">
        <f t="shared" si="6"/>
        <v>-1.7837670399171079</v>
      </c>
      <c r="F99" s="159">
        <f t="shared" si="3"/>
        <v>358.39195007621657</v>
      </c>
      <c r="G99" s="7"/>
      <c r="H99" s="7"/>
      <c r="I99" s="7"/>
      <c r="J99" s="7"/>
      <c r="K99" s="7"/>
      <c r="L99" s="7"/>
      <c r="M99" s="7"/>
      <c r="N99" s="7"/>
      <c r="O99" s="7"/>
      <c r="P99" s="299"/>
      <c r="Q99" s="7"/>
      <c r="R99" s="7"/>
      <c r="S99" s="7"/>
      <c r="T99" s="7"/>
      <c r="U99" s="7"/>
      <c r="V99" s="7"/>
      <c r="W99" s="7"/>
      <c r="X99" s="7"/>
      <c r="Y99" s="7"/>
    </row>
    <row r="100" spans="1:25" ht="11.25" customHeight="1">
      <c r="A100" s="7"/>
      <c r="B100" s="158">
        <f>MAX($B$36:B99)+1</f>
        <v>60</v>
      </c>
      <c r="C100" s="40">
        <f t="shared" si="4"/>
        <v>-359.28494335183029</v>
      </c>
      <c r="D100" s="40">
        <f t="shared" si="5"/>
        <v>-358.39195007622374</v>
      </c>
      <c r="E100" s="40">
        <f t="shared" si="6"/>
        <v>-0.8929932756065907</v>
      </c>
      <c r="F100" s="159">
        <f t="shared" si="3"/>
        <v>-7.1622707764618099E-12</v>
      </c>
      <c r="G100" s="7"/>
      <c r="H100" s="7"/>
      <c r="I100" s="7"/>
      <c r="J100" s="7"/>
      <c r="K100" s="7"/>
      <c r="L100" s="7"/>
      <c r="M100" s="7"/>
      <c r="N100" s="7"/>
      <c r="O100" s="7"/>
      <c r="P100" s="299"/>
      <c r="Q100" s="7"/>
      <c r="R100" s="7"/>
      <c r="S100" s="7"/>
      <c r="T100" s="7"/>
      <c r="U100" s="7"/>
      <c r="V100" s="7"/>
      <c r="W100" s="7"/>
      <c r="X100" s="7"/>
      <c r="Y100" s="7"/>
    </row>
    <row r="101" spans="1:25" ht="11.25" customHeight="1">
      <c r="A101" s="7"/>
      <c r="B101" s="158">
        <f>MAX($B$36:B100)+1</f>
        <v>61</v>
      </c>
      <c r="C101" s="40">
        <f t="shared" si="4"/>
        <v>0</v>
      </c>
      <c r="D101" s="40">
        <f t="shared" si="5"/>
        <v>0</v>
      </c>
      <c r="E101" s="40">
        <f t="shared" si="6"/>
        <v>0</v>
      </c>
      <c r="F101" s="159">
        <f t="shared" si="3"/>
        <v>-7.1622707764618099E-12</v>
      </c>
      <c r="G101" s="7"/>
      <c r="H101" s="7"/>
      <c r="I101" s="7"/>
      <c r="J101" s="7"/>
      <c r="K101" s="7"/>
      <c r="L101" s="7"/>
      <c r="M101" s="7"/>
      <c r="N101" s="7"/>
      <c r="O101" s="7"/>
      <c r="P101" s="299"/>
      <c r="Q101" s="7"/>
      <c r="R101" s="7"/>
      <c r="S101" s="7"/>
      <c r="T101" s="7"/>
      <c r="U101" s="7"/>
      <c r="V101" s="7"/>
      <c r="W101" s="7"/>
      <c r="X101" s="7"/>
      <c r="Y101" s="7"/>
    </row>
    <row r="102" spans="1:25" ht="11.25" customHeight="1">
      <c r="A102" s="7"/>
      <c r="B102" s="158">
        <f>MAX($B$36:B101)+1</f>
        <v>62</v>
      </c>
      <c r="C102" s="40">
        <f t="shared" si="4"/>
        <v>0</v>
      </c>
      <c r="D102" s="40">
        <f t="shared" si="5"/>
        <v>0</v>
      </c>
      <c r="E102" s="40">
        <f t="shared" si="6"/>
        <v>0</v>
      </c>
      <c r="F102" s="159">
        <f t="shared" si="3"/>
        <v>-7.1622707764618099E-12</v>
      </c>
      <c r="G102" s="7"/>
      <c r="H102" s="7"/>
      <c r="I102" s="7"/>
      <c r="J102" s="7"/>
      <c r="K102" s="7"/>
      <c r="L102" s="7"/>
      <c r="M102" s="7"/>
      <c r="N102" s="7"/>
      <c r="O102" s="7"/>
      <c r="P102" s="299"/>
      <c r="Q102" s="7"/>
      <c r="R102" s="7"/>
      <c r="S102" s="7"/>
      <c r="T102" s="7"/>
      <c r="U102" s="7"/>
      <c r="V102" s="7"/>
      <c r="W102" s="7"/>
      <c r="X102" s="7"/>
      <c r="Y102" s="7"/>
    </row>
    <row r="103" spans="1:25" ht="11.25" customHeight="1">
      <c r="A103" s="7"/>
      <c r="B103" s="158">
        <f>MAX($B$36:B102)+1</f>
        <v>63</v>
      </c>
      <c r="C103" s="40">
        <f t="shared" si="4"/>
        <v>0</v>
      </c>
      <c r="D103" s="40">
        <f t="shared" si="5"/>
        <v>0</v>
      </c>
      <c r="E103" s="40">
        <f t="shared" si="6"/>
        <v>0</v>
      </c>
      <c r="F103" s="159">
        <f t="shared" si="3"/>
        <v>-7.1622707764618099E-12</v>
      </c>
      <c r="G103" s="7"/>
      <c r="H103" s="7"/>
      <c r="I103" s="7"/>
      <c r="J103" s="7"/>
      <c r="K103" s="7"/>
      <c r="L103" s="7"/>
      <c r="M103" s="7"/>
      <c r="N103" s="7"/>
      <c r="O103" s="7"/>
      <c r="P103" s="299"/>
      <c r="Q103" s="7"/>
      <c r="R103" s="7"/>
      <c r="S103" s="7"/>
      <c r="T103" s="7"/>
      <c r="U103" s="7"/>
      <c r="V103" s="7"/>
      <c r="W103" s="7"/>
      <c r="X103" s="7"/>
      <c r="Y103" s="7"/>
    </row>
    <row r="104" spans="1:25" ht="11.25" customHeight="1">
      <c r="A104" s="7"/>
      <c r="B104" s="158">
        <f>MAX($B$36:B103)+1</f>
        <v>64</v>
      </c>
      <c r="C104" s="40">
        <f t="shared" si="4"/>
        <v>0</v>
      </c>
      <c r="D104" s="40">
        <f t="shared" si="5"/>
        <v>0</v>
      </c>
      <c r="E104" s="40">
        <f t="shared" si="6"/>
        <v>0</v>
      </c>
      <c r="F104" s="159">
        <f t="shared" si="3"/>
        <v>-7.1622707764618099E-12</v>
      </c>
      <c r="G104" s="7"/>
      <c r="H104" s="7"/>
      <c r="I104" s="7"/>
      <c r="J104" s="7"/>
      <c r="K104" s="7"/>
      <c r="L104" s="7"/>
      <c r="M104" s="7"/>
      <c r="N104" s="7"/>
      <c r="O104" s="7"/>
      <c r="P104" s="299"/>
      <c r="Q104" s="7"/>
      <c r="R104" s="7"/>
      <c r="S104" s="7"/>
      <c r="T104" s="7"/>
      <c r="U104" s="7"/>
      <c r="V104" s="7"/>
      <c r="W104" s="7"/>
      <c r="X104" s="7"/>
      <c r="Y104" s="7"/>
    </row>
    <row r="105" spans="1:25" ht="11.25" customHeight="1">
      <c r="A105" s="7"/>
      <c r="B105" s="158">
        <f>MAX($B$36:B104)+1</f>
        <v>65</v>
      </c>
      <c r="C105" s="40">
        <f t="shared" ref="C105:C136" si="7">IF(F104&gt;0.1,IFERROR(PMT($D$36/$D$35,$D$34*$D$35,$D$33),0),0)</f>
        <v>0</v>
      </c>
      <c r="D105" s="40">
        <f t="shared" ref="D105:D136" si="8">IF(F104&gt;0.1,IFERROR(PPMT($D$37,$B105,$D$34*$D$35,$D$33),0),0)</f>
        <v>0</v>
      </c>
      <c r="E105" s="40">
        <f t="shared" ref="E105:E136" si="9">IF(F104&gt;0.1,IFERROR(IPMT($D$37,$B105,$D$34*$D$35,$D$33),0),0)</f>
        <v>0</v>
      </c>
      <c r="F105" s="159">
        <f t="shared" si="3"/>
        <v>-7.1622707764618099E-12</v>
      </c>
      <c r="G105" s="7"/>
      <c r="H105" s="7"/>
      <c r="I105" s="7"/>
      <c r="J105" s="7"/>
      <c r="K105" s="7"/>
      <c r="L105" s="7"/>
      <c r="M105" s="7"/>
      <c r="N105" s="7"/>
      <c r="O105" s="7"/>
      <c r="P105" s="299"/>
      <c r="Q105" s="7"/>
      <c r="R105" s="7"/>
      <c r="S105" s="7"/>
      <c r="T105" s="7"/>
      <c r="U105" s="7"/>
      <c r="V105" s="7"/>
      <c r="W105" s="7"/>
      <c r="X105" s="7"/>
      <c r="Y105" s="7"/>
    </row>
    <row r="106" spans="1:25" ht="11.25" customHeight="1">
      <c r="A106" s="7"/>
      <c r="B106" s="158">
        <f>MAX($B$36:B105)+1</f>
        <v>66</v>
      </c>
      <c r="C106" s="40">
        <f t="shared" si="7"/>
        <v>0</v>
      </c>
      <c r="D106" s="40">
        <f t="shared" si="8"/>
        <v>0</v>
      </c>
      <c r="E106" s="40">
        <f t="shared" si="9"/>
        <v>0</v>
      </c>
      <c r="F106" s="159">
        <f t="shared" si="3"/>
        <v>-7.1622707764618099E-12</v>
      </c>
      <c r="G106" s="7"/>
      <c r="H106" s="7"/>
      <c r="I106" s="7"/>
      <c r="J106" s="7"/>
      <c r="K106" s="7"/>
      <c r="L106" s="7"/>
      <c r="M106" s="7"/>
      <c r="N106" s="7"/>
      <c r="O106" s="7"/>
      <c r="P106" s="299"/>
      <c r="Q106" s="7"/>
      <c r="R106" s="7"/>
      <c r="S106" s="7"/>
      <c r="T106" s="7"/>
      <c r="U106" s="7"/>
      <c r="V106" s="7"/>
      <c r="W106" s="7"/>
      <c r="X106" s="7"/>
      <c r="Y106" s="7"/>
    </row>
    <row r="107" spans="1:25" ht="11.25" customHeight="1">
      <c r="A107" s="7"/>
      <c r="B107" s="158">
        <f>MAX($B$36:B106)+1</f>
        <v>67</v>
      </c>
      <c r="C107" s="40">
        <f t="shared" si="7"/>
        <v>0</v>
      </c>
      <c r="D107" s="40">
        <f t="shared" si="8"/>
        <v>0</v>
      </c>
      <c r="E107" s="40">
        <f t="shared" si="9"/>
        <v>0</v>
      </c>
      <c r="F107" s="159">
        <f t="shared" si="3"/>
        <v>-7.1622707764618099E-12</v>
      </c>
      <c r="G107" s="7"/>
      <c r="H107" s="7"/>
      <c r="I107" s="7"/>
      <c r="J107" s="7"/>
      <c r="K107" s="7"/>
      <c r="L107" s="7"/>
      <c r="M107" s="7"/>
      <c r="N107" s="7"/>
      <c r="O107" s="7"/>
      <c r="P107" s="299"/>
      <c r="Q107" s="7"/>
      <c r="R107" s="7"/>
      <c r="S107" s="7"/>
      <c r="T107" s="7"/>
      <c r="U107" s="7"/>
      <c r="V107" s="7"/>
      <c r="W107" s="7"/>
      <c r="X107" s="7"/>
      <c r="Y107" s="7"/>
    </row>
    <row r="108" spans="1:25" ht="11.25" customHeight="1">
      <c r="A108" s="7"/>
      <c r="B108" s="158">
        <f>MAX($B$36:B107)+1</f>
        <v>68</v>
      </c>
      <c r="C108" s="40">
        <f t="shared" si="7"/>
        <v>0</v>
      </c>
      <c r="D108" s="40">
        <f t="shared" si="8"/>
        <v>0</v>
      </c>
      <c r="E108" s="40">
        <f t="shared" si="9"/>
        <v>0</v>
      </c>
      <c r="F108" s="159">
        <f t="shared" si="3"/>
        <v>-7.1622707764618099E-12</v>
      </c>
      <c r="G108" s="7"/>
      <c r="H108" s="7"/>
      <c r="I108" s="7"/>
      <c r="J108" s="7"/>
      <c r="K108" s="7"/>
      <c r="L108" s="7"/>
      <c r="M108" s="7"/>
      <c r="N108" s="7"/>
      <c r="O108" s="7"/>
      <c r="P108" s="299"/>
      <c r="Q108" s="7"/>
      <c r="R108" s="7"/>
      <c r="S108" s="7"/>
      <c r="T108" s="7"/>
      <c r="U108" s="7"/>
      <c r="V108" s="7"/>
      <c r="W108" s="7"/>
      <c r="X108" s="7"/>
      <c r="Y108" s="7"/>
    </row>
    <row r="109" spans="1:25" ht="11.25" customHeight="1">
      <c r="A109" s="7"/>
      <c r="B109" s="158">
        <f>MAX($B$36:B108)+1</f>
        <v>69</v>
      </c>
      <c r="C109" s="40">
        <f t="shared" si="7"/>
        <v>0</v>
      </c>
      <c r="D109" s="40">
        <f t="shared" si="8"/>
        <v>0</v>
      </c>
      <c r="E109" s="40">
        <f t="shared" si="9"/>
        <v>0</v>
      </c>
      <c r="F109" s="159">
        <f t="shared" si="3"/>
        <v>-7.1622707764618099E-12</v>
      </c>
      <c r="G109" s="7"/>
      <c r="H109" s="7"/>
      <c r="I109" s="7"/>
      <c r="J109" s="7"/>
      <c r="K109" s="7"/>
      <c r="L109" s="7"/>
      <c r="M109" s="7"/>
      <c r="N109" s="7"/>
      <c r="O109" s="7"/>
      <c r="P109" s="299"/>
      <c r="Q109" s="7"/>
      <c r="R109" s="7"/>
      <c r="S109" s="7"/>
      <c r="T109" s="7"/>
      <c r="U109" s="7"/>
      <c r="V109" s="7"/>
      <c r="W109" s="7"/>
      <c r="X109" s="7"/>
      <c r="Y109" s="7"/>
    </row>
    <row r="110" spans="1:25" ht="11.25" customHeight="1">
      <c r="A110" s="7"/>
      <c r="B110" s="158">
        <f>MAX($B$36:B109)+1</f>
        <v>70</v>
      </c>
      <c r="C110" s="40">
        <f t="shared" si="7"/>
        <v>0</v>
      </c>
      <c r="D110" s="40">
        <f t="shared" si="8"/>
        <v>0</v>
      </c>
      <c r="E110" s="40">
        <f t="shared" si="9"/>
        <v>0</v>
      </c>
      <c r="F110" s="159">
        <f t="shared" si="3"/>
        <v>-7.1622707764618099E-12</v>
      </c>
      <c r="G110" s="7"/>
      <c r="H110" s="7"/>
      <c r="I110" s="7"/>
      <c r="J110" s="7"/>
      <c r="K110" s="7"/>
      <c r="L110" s="7"/>
      <c r="M110" s="7"/>
      <c r="N110" s="7"/>
      <c r="O110" s="7"/>
      <c r="P110" s="299"/>
      <c r="Q110" s="7"/>
      <c r="R110" s="7"/>
      <c r="S110" s="7"/>
      <c r="T110" s="7"/>
      <c r="U110" s="7"/>
      <c r="V110" s="7"/>
      <c r="W110" s="7"/>
      <c r="X110" s="7"/>
      <c r="Y110" s="7"/>
    </row>
    <row r="111" spans="1:25" ht="11.25" customHeight="1">
      <c r="A111" s="7"/>
      <c r="B111" s="158">
        <f>MAX($B$36:B110)+1</f>
        <v>71</v>
      </c>
      <c r="C111" s="40">
        <f t="shared" si="7"/>
        <v>0</v>
      </c>
      <c r="D111" s="40">
        <f t="shared" si="8"/>
        <v>0</v>
      </c>
      <c r="E111" s="40">
        <f t="shared" si="9"/>
        <v>0</v>
      </c>
      <c r="F111" s="159">
        <f t="shared" si="3"/>
        <v>-7.1622707764618099E-12</v>
      </c>
      <c r="G111" s="7"/>
      <c r="H111" s="7"/>
      <c r="I111" s="7"/>
      <c r="J111" s="7"/>
      <c r="K111" s="7"/>
      <c r="L111" s="7"/>
      <c r="M111" s="7"/>
      <c r="N111" s="7"/>
      <c r="O111" s="7"/>
      <c r="P111" s="299"/>
      <c r="Q111" s="7"/>
      <c r="R111" s="7"/>
      <c r="S111" s="7"/>
      <c r="T111" s="7"/>
      <c r="U111" s="7"/>
      <c r="V111" s="7"/>
      <c r="W111" s="7"/>
      <c r="X111" s="7"/>
      <c r="Y111" s="7"/>
    </row>
    <row r="112" spans="1:25" ht="11.25" customHeight="1">
      <c r="A112" s="7"/>
      <c r="B112" s="158">
        <f>MAX($B$36:B111)+1</f>
        <v>72</v>
      </c>
      <c r="C112" s="40">
        <f t="shared" si="7"/>
        <v>0</v>
      </c>
      <c r="D112" s="40">
        <f t="shared" si="8"/>
        <v>0</v>
      </c>
      <c r="E112" s="40">
        <f t="shared" si="9"/>
        <v>0</v>
      </c>
      <c r="F112" s="159">
        <f t="shared" si="3"/>
        <v>-7.1622707764618099E-12</v>
      </c>
      <c r="G112" s="7"/>
      <c r="H112" s="7"/>
      <c r="I112" s="7"/>
      <c r="J112" s="7"/>
      <c r="K112" s="7"/>
      <c r="L112" s="7"/>
      <c r="M112" s="7"/>
      <c r="N112" s="7"/>
      <c r="O112" s="7"/>
      <c r="P112" s="299"/>
      <c r="Q112" s="7"/>
      <c r="R112" s="7"/>
      <c r="S112" s="7"/>
      <c r="T112" s="7"/>
      <c r="U112" s="7"/>
      <c r="V112" s="7"/>
      <c r="W112" s="7"/>
      <c r="X112" s="7"/>
      <c r="Y112" s="7"/>
    </row>
    <row r="113" spans="1:25" ht="11.25" customHeight="1">
      <c r="A113" s="7"/>
      <c r="B113" s="158">
        <f>MAX($B$36:B112)+1</f>
        <v>73</v>
      </c>
      <c r="C113" s="40">
        <f t="shared" si="7"/>
        <v>0</v>
      </c>
      <c r="D113" s="40">
        <f t="shared" si="8"/>
        <v>0</v>
      </c>
      <c r="E113" s="40">
        <f t="shared" si="9"/>
        <v>0</v>
      </c>
      <c r="F113" s="159">
        <f t="shared" si="3"/>
        <v>-7.1622707764618099E-12</v>
      </c>
      <c r="G113" s="7"/>
      <c r="H113" s="7"/>
      <c r="I113" s="7"/>
      <c r="J113" s="7"/>
      <c r="K113" s="7"/>
      <c r="L113" s="7"/>
      <c r="M113" s="7"/>
      <c r="N113" s="7"/>
      <c r="O113" s="7"/>
      <c r="P113" s="299"/>
      <c r="Q113" s="7"/>
      <c r="R113" s="7"/>
      <c r="S113" s="7"/>
      <c r="T113" s="7"/>
      <c r="U113" s="7"/>
      <c r="V113" s="7"/>
      <c r="W113" s="7"/>
      <c r="X113" s="7"/>
      <c r="Y113" s="7"/>
    </row>
    <row r="114" spans="1:25" ht="11.25" customHeight="1">
      <c r="A114" s="7"/>
      <c r="B114" s="158">
        <f>MAX($B$36:B113)+1</f>
        <v>74</v>
      </c>
      <c r="C114" s="40">
        <f t="shared" si="7"/>
        <v>0</v>
      </c>
      <c r="D114" s="40">
        <f t="shared" si="8"/>
        <v>0</v>
      </c>
      <c r="E114" s="40">
        <f t="shared" si="9"/>
        <v>0</v>
      </c>
      <c r="F114" s="159">
        <f t="shared" si="3"/>
        <v>-7.1622707764618099E-12</v>
      </c>
      <c r="G114" s="7"/>
      <c r="H114" s="7"/>
      <c r="I114" s="7"/>
      <c r="J114" s="7"/>
      <c r="K114" s="7"/>
      <c r="L114" s="7"/>
      <c r="M114" s="7"/>
      <c r="N114" s="7"/>
      <c r="O114" s="7"/>
      <c r="P114" s="299"/>
      <c r="Q114" s="7"/>
      <c r="R114" s="7"/>
      <c r="S114" s="7"/>
      <c r="T114" s="7"/>
      <c r="U114" s="7"/>
      <c r="V114" s="7"/>
      <c r="W114" s="7"/>
      <c r="X114" s="7"/>
      <c r="Y114" s="7"/>
    </row>
    <row r="115" spans="1:25" ht="11.25" customHeight="1">
      <c r="A115" s="7"/>
      <c r="B115" s="158">
        <f>MAX($B$36:B114)+1</f>
        <v>75</v>
      </c>
      <c r="C115" s="40">
        <f t="shared" si="7"/>
        <v>0</v>
      </c>
      <c r="D115" s="40">
        <f t="shared" si="8"/>
        <v>0</v>
      </c>
      <c r="E115" s="40">
        <f t="shared" si="9"/>
        <v>0</v>
      </c>
      <c r="F115" s="159">
        <f t="shared" si="3"/>
        <v>-7.1622707764618099E-12</v>
      </c>
      <c r="G115" s="7"/>
      <c r="H115" s="7"/>
      <c r="I115" s="7"/>
      <c r="J115" s="7"/>
      <c r="K115" s="7"/>
      <c r="L115" s="7"/>
      <c r="M115" s="7"/>
      <c r="N115" s="7"/>
      <c r="O115" s="7"/>
      <c r="P115" s="299"/>
      <c r="Q115" s="7"/>
      <c r="R115" s="7"/>
      <c r="S115" s="7"/>
      <c r="T115" s="7"/>
      <c r="U115" s="7"/>
      <c r="V115" s="7"/>
      <c r="W115" s="7"/>
      <c r="X115" s="7"/>
      <c r="Y115" s="7"/>
    </row>
    <row r="116" spans="1:25" ht="11.25" customHeight="1">
      <c r="A116" s="7"/>
      <c r="B116" s="158">
        <f>MAX($B$36:B115)+1</f>
        <v>76</v>
      </c>
      <c r="C116" s="40">
        <f t="shared" si="7"/>
        <v>0</v>
      </c>
      <c r="D116" s="40">
        <f t="shared" si="8"/>
        <v>0</v>
      </c>
      <c r="E116" s="40">
        <f t="shared" si="9"/>
        <v>0</v>
      </c>
      <c r="F116" s="159">
        <f t="shared" si="3"/>
        <v>-7.1622707764618099E-12</v>
      </c>
      <c r="G116" s="7"/>
      <c r="H116" s="7"/>
      <c r="I116" s="7"/>
      <c r="J116" s="7"/>
      <c r="K116" s="7"/>
      <c r="L116" s="7"/>
      <c r="M116" s="7"/>
      <c r="N116" s="7"/>
      <c r="O116" s="7"/>
      <c r="P116" s="299"/>
      <c r="Q116" s="7"/>
      <c r="R116" s="7"/>
      <c r="S116" s="7"/>
      <c r="T116" s="7"/>
      <c r="U116" s="7"/>
      <c r="V116" s="7"/>
      <c r="W116" s="7"/>
      <c r="X116" s="7"/>
      <c r="Y116" s="7"/>
    </row>
    <row r="117" spans="1:25" ht="11.25" customHeight="1">
      <c r="A117" s="7"/>
      <c r="B117" s="158">
        <f>MAX($B$36:B116)+1</f>
        <v>77</v>
      </c>
      <c r="C117" s="40">
        <f t="shared" si="7"/>
        <v>0</v>
      </c>
      <c r="D117" s="40">
        <f t="shared" si="8"/>
        <v>0</v>
      </c>
      <c r="E117" s="40">
        <f t="shared" si="9"/>
        <v>0</v>
      </c>
      <c r="F117" s="159">
        <f t="shared" si="3"/>
        <v>-7.1622707764618099E-12</v>
      </c>
      <c r="G117" s="7"/>
      <c r="H117" s="7"/>
      <c r="I117" s="7"/>
      <c r="J117" s="7"/>
      <c r="K117" s="7"/>
      <c r="L117" s="7"/>
      <c r="M117" s="7"/>
      <c r="N117" s="7"/>
      <c r="O117" s="7"/>
      <c r="P117" s="299"/>
      <c r="Q117" s="7"/>
      <c r="R117" s="7"/>
      <c r="S117" s="7"/>
      <c r="T117" s="7"/>
      <c r="U117" s="7"/>
      <c r="V117" s="7"/>
      <c r="W117" s="7"/>
      <c r="X117" s="7"/>
      <c r="Y117" s="7"/>
    </row>
    <row r="118" spans="1:25" ht="11.25" customHeight="1">
      <c r="A118" s="7"/>
      <c r="B118" s="158">
        <f>MAX($B$36:B117)+1</f>
        <v>78</v>
      </c>
      <c r="C118" s="40">
        <f t="shared" si="7"/>
        <v>0</v>
      </c>
      <c r="D118" s="40">
        <f t="shared" si="8"/>
        <v>0</v>
      </c>
      <c r="E118" s="40">
        <f t="shared" si="9"/>
        <v>0</v>
      </c>
      <c r="F118" s="159">
        <f t="shared" si="3"/>
        <v>-7.1622707764618099E-12</v>
      </c>
      <c r="G118" s="7"/>
      <c r="H118" s="7"/>
      <c r="I118" s="7"/>
      <c r="J118" s="7"/>
      <c r="K118" s="7"/>
      <c r="L118" s="7"/>
      <c r="M118" s="7"/>
      <c r="N118" s="7"/>
      <c r="O118" s="7"/>
      <c r="P118" s="299"/>
      <c r="Q118" s="7"/>
      <c r="R118" s="7"/>
      <c r="S118" s="7"/>
      <c r="T118" s="7"/>
      <c r="U118" s="7"/>
      <c r="V118" s="7"/>
      <c r="W118" s="7"/>
      <c r="X118" s="7"/>
      <c r="Y118" s="7"/>
    </row>
    <row r="119" spans="1:25" ht="11.25" customHeight="1">
      <c r="A119" s="7"/>
      <c r="B119" s="158">
        <f>MAX($B$36:B118)+1</f>
        <v>79</v>
      </c>
      <c r="C119" s="40">
        <f t="shared" si="7"/>
        <v>0</v>
      </c>
      <c r="D119" s="40">
        <f t="shared" si="8"/>
        <v>0</v>
      </c>
      <c r="E119" s="40">
        <f t="shared" si="9"/>
        <v>0</v>
      </c>
      <c r="F119" s="159">
        <f t="shared" si="3"/>
        <v>-7.1622707764618099E-12</v>
      </c>
      <c r="G119" s="7"/>
      <c r="H119" s="7"/>
      <c r="I119" s="7"/>
      <c r="J119" s="7"/>
      <c r="K119" s="7"/>
      <c r="L119" s="7"/>
      <c r="M119" s="7"/>
      <c r="N119" s="7"/>
      <c r="O119" s="7"/>
      <c r="P119" s="299"/>
      <c r="Q119" s="7"/>
      <c r="R119" s="7"/>
      <c r="S119" s="7"/>
      <c r="T119" s="7"/>
      <c r="U119" s="7"/>
      <c r="V119" s="7"/>
      <c r="W119" s="7"/>
      <c r="X119" s="7"/>
      <c r="Y119" s="7"/>
    </row>
    <row r="120" spans="1:25" ht="11.25" customHeight="1">
      <c r="A120" s="7"/>
      <c r="B120" s="158">
        <f>MAX($B$36:B119)+1</f>
        <v>80</v>
      </c>
      <c r="C120" s="40">
        <f t="shared" si="7"/>
        <v>0</v>
      </c>
      <c r="D120" s="40">
        <f t="shared" si="8"/>
        <v>0</v>
      </c>
      <c r="E120" s="40">
        <f t="shared" si="9"/>
        <v>0</v>
      </c>
      <c r="F120" s="159">
        <f t="shared" si="3"/>
        <v>-7.1622707764618099E-12</v>
      </c>
      <c r="G120" s="7"/>
      <c r="H120" s="7"/>
      <c r="I120" s="7"/>
      <c r="J120" s="7"/>
      <c r="K120" s="7"/>
      <c r="L120" s="7"/>
      <c r="M120" s="7"/>
      <c r="N120" s="7"/>
      <c r="O120" s="7"/>
      <c r="P120" s="299"/>
      <c r="Q120" s="7"/>
      <c r="R120" s="7"/>
      <c r="S120" s="7"/>
      <c r="T120" s="7"/>
      <c r="U120" s="7"/>
      <c r="V120" s="7"/>
      <c r="W120" s="7"/>
      <c r="X120" s="7"/>
      <c r="Y120" s="7"/>
    </row>
    <row r="121" spans="1:25" ht="11.25" customHeight="1">
      <c r="A121" s="7"/>
      <c r="B121" s="158">
        <f>MAX($B$36:B120)+1</f>
        <v>81</v>
      </c>
      <c r="C121" s="40">
        <f t="shared" si="7"/>
        <v>0</v>
      </c>
      <c r="D121" s="40">
        <f t="shared" si="8"/>
        <v>0</v>
      </c>
      <c r="E121" s="40">
        <f t="shared" si="9"/>
        <v>0</v>
      </c>
      <c r="F121" s="159">
        <f t="shared" si="3"/>
        <v>-7.1622707764618099E-12</v>
      </c>
      <c r="G121" s="7"/>
      <c r="H121" s="7"/>
      <c r="I121" s="7"/>
      <c r="J121" s="7"/>
      <c r="K121" s="7"/>
      <c r="L121" s="7"/>
      <c r="M121" s="7"/>
      <c r="N121" s="7"/>
      <c r="O121" s="7"/>
      <c r="P121" s="299"/>
      <c r="Q121" s="7"/>
      <c r="R121" s="7"/>
      <c r="S121" s="7"/>
      <c r="T121" s="7"/>
      <c r="U121" s="7"/>
      <c r="V121" s="7"/>
      <c r="W121" s="7"/>
      <c r="X121" s="7"/>
      <c r="Y121" s="7"/>
    </row>
    <row r="122" spans="1:25" ht="11.25" customHeight="1">
      <c r="A122" s="7"/>
      <c r="B122" s="158">
        <f>MAX($B$36:B121)+1</f>
        <v>82</v>
      </c>
      <c r="C122" s="40">
        <f t="shared" si="7"/>
        <v>0</v>
      </c>
      <c r="D122" s="40">
        <f t="shared" si="8"/>
        <v>0</v>
      </c>
      <c r="E122" s="40">
        <f t="shared" si="9"/>
        <v>0</v>
      </c>
      <c r="F122" s="159">
        <f t="shared" si="3"/>
        <v>-7.1622707764618099E-12</v>
      </c>
      <c r="G122" s="7"/>
      <c r="H122" s="7"/>
      <c r="I122" s="7"/>
      <c r="J122" s="7"/>
      <c r="K122" s="7"/>
      <c r="L122" s="7"/>
      <c r="M122" s="7"/>
      <c r="N122" s="7"/>
      <c r="O122" s="7"/>
      <c r="P122" s="299"/>
      <c r="Q122" s="7"/>
      <c r="R122" s="7"/>
      <c r="S122" s="7"/>
      <c r="T122" s="7"/>
      <c r="U122" s="7"/>
      <c r="V122" s="7"/>
      <c r="W122" s="7"/>
      <c r="X122" s="7"/>
      <c r="Y122" s="7"/>
    </row>
    <row r="123" spans="1:25" ht="11.25" customHeight="1">
      <c r="A123" s="7"/>
      <c r="B123" s="158">
        <f>MAX($B$36:B122)+1</f>
        <v>83</v>
      </c>
      <c r="C123" s="40">
        <f t="shared" si="7"/>
        <v>0</v>
      </c>
      <c r="D123" s="40">
        <f t="shared" si="8"/>
        <v>0</v>
      </c>
      <c r="E123" s="40">
        <f t="shared" si="9"/>
        <v>0</v>
      </c>
      <c r="F123" s="159">
        <f t="shared" si="3"/>
        <v>-7.1622707764618099E-12</v>
      </c>
      <c r="G123" s="7"/>
      <c r="H123" s="7"/>
      <c r="I123" s="7"/>
      <c r="J123" s="7"/>
      <c r="K123" s="7"/>
      <c r="L123" s="7"/>
      <c r="M123" s="7"/>
      <c r="N123" s="7"/>
      <c r="O123" s="7"/>
      <c r="P123" s="299"/>
      <c r="Q123" s="7"/>
      <c r="R123" s="7"/>
      <c r="S123" s="7"/>
      <c r="T123" s="7"/>
      <c r="U123" s="7"/>
      <c r="V123" s="7"/>
      <c r="W123" s="7"/>
      <c r="X123" s="7"/>
      <c r="Y123" s="7"/>
    </row>
    <row r="124" spans="1:25" ht="11.25" customHeight="1">
      <c r="A124" s="7"/>
      <c r="B124" s="158">
        <f>MAX($B$36:B123)+1</f>
        <v>84</v>
      </c>
      <c r="C124" s="40">
        <f t="shared" si="7"/>
        <v>0</v>
      </c>
      <c r="D124" s="40">
        <f t="shared" si="8"/>
        <v>0</v>
      </c>
      <c r="E124" s="40">
        <f t="shared" si="9"/>
        <v>0</v>
      </c>
      <c r="F124" s="159">
        <f t="shared" si="3"/>
        <v>-7.1622707764618099E-12</v>
      </c>
      <c r="G124" s="7"/>
      <c r="H124" s="7"/>
      <c r="I124" s="7"/>
      <c r="J124" s="7"/>
      <c r="K124" s="7"/>
      <c r="L124" s="7"/>
      <c r="M124" s="7"/>
      <c r="N124" s="7"/>
      <c r="O124" s="7"/>
      <c r="P124" s="299"/>
      <c r="Q124" s="7"/>
      <c r="R124" s="7"/>
      <c r="S124" s="7"/>
      <c r="T124" s="7"/>
      <c r="U124" s="7"/>
      <c r="V124" s="7"/>
      <c r="W124" s="7"/>
      <c r="X124" s="7"/>
      <c r="Y124" s="7"/>
    </row>
    <row r="125" spans="1:25" ht="11.25" customHeight="1">
      <c r="A125" s="7"/>
      <c r="B125" s="158">
        <f>MAX($B$36:B124)+1</f>
        <v>85</v>
      </c>
      <c r="C125" s="40">
        <f t="shared" si="7"/>
        <v>0</v>
      </c>
      <c r="D125" s="40">
        <f t="shared" si="8"/>
        <v>0</v>
      </c>
      <c r="E125" s="40">
        <f t="shared" si="9"/>
        <v>0</v>
      </c>
      <c r="F125" s="159">
        <f t="shared" si="3"/>
        <v>-7.1622707764618099E-12</v>
      </c>
      <c r="G125" s="7"/>
      <c r="H125" s="7"/>
      <c r="I125" s="7"/>
      <c r="J125" s="7"/>
      <c r="K125" s="7"/>
      <c r="L125" s="7"/>
      <c r="M125" s="7"/>
      <c r="N125" s="7"/>
      <c r="O125" s="7"/>
      <c r="P125" s="299"/>
      <c r="Q125" s="7"/>
      <c r="R125" s="7"/>
      <c r="S125" s="7"/>
      <c r="T125" s="7"/>
      <c r="U125" s="7"/>
      <c r="V125" s="7"/>
      <c r="W125" s="7"/>
      <c r="X125" s="7"/>
      <c r="Y125" s="7"/>
    </row>
    <row r="126" spans="1:25" ht="11.25" customHeight="1">
      <c r="A126" s="7"/>
      <c r="B126" s="158">
        <f>MAX($B$36:B125)+1</f>
        <v>86</v>
      </c>
      <c r="C126" s="40">
        <f t="shared" si="7"/>
        <v>0</v>
      </c>
      <c r="D126" s="40">
        <f t="shared" si="8"/>
        <v>0</v>
      </c>
      <c r="E126" s="40">
        <f t="shared" si="9"/>
        <v>0</v>
      </c>
      <c r="F126" s="159">
        <f t="shared" si="3"/>
        <v>-7.1622707764618099E-12</v>
      </c>
      <c r="G126" s="7"/>
      <c r="H126" s="7"/>
      <c r="I126" s="7"/>
      <c r="J126" s="7"/>
      <c r="K126" s="7"/>
      <c r="L126" s="7"/>
      <c r="M126" s="7"/>
      <c r="N126" s="7"/>
      <c r="O126" s="7"/>
      <c r="P126" s="299"/>
      <c r="Q126" s="7"/>
      <c r="R126" s="7"/>
      <c r="S126" s="7"/>
      <c r="T126" s="7"/>
      <c r="U126" s="7"/>
      <c r="V126" s="7"/>
      <c r="W126" s="7"/>
      <c r="X126" s="7"/>
      <c r="Y126" s="7"/>
    </row>
    <row r="127" spans="1:25" ht="11.25" customHeight="1">
      <c r="A127" s="7"/>
      <c r="B127" s="158">
        <f>MAX($B$36:B126)+1</f>
        <v>87</v>
      </c>
      <c r="C127" s="40">
        <f t="shared" si="7"/>
        <v>0</v>
      </c>
      <c r="D127" s="40">
        <f t="shared" si="8"/>
        <v>0</v>
      </c>
      <c r="E127" s="40">
        <f t="shared" si="9"/>
        <v>0</v>
      </c>
      <c r="F127" s="159">
        <f t="shared" si="3"/>
        <v>-7.1622707764618099E-12</v>
      </c>
      <c r="G127" s="7"/>
      <c r="H127" s="7"/>
      <c r="I127" s="7"/>
      <c r="J127" s="7"/>
      <c r="K127" s="7"/>
      <c r="L127" s="7"/>
      <c r="M127" s="7"/>
      <c r="N127" s="7"/>
      <c r="O127" s="7"/>
      <c r="P127" s="299"/>
      <c r="Q127" s="7"/>
      <c r="R127" s="7"/>
      <c r="S127" s="7"/>
      <c r="T127" s="7"/>
      <c r="U127" s="7"/>
      <c r="V127" s="7"/>
      <c r="W127" s="7"/>
      <c r="X127" s="7"/>
      <c r="Y127" s="7"/>
    </row>
    <row r="128" spans="1:25" ht="11.25" customHeight="1">
      <c r="A128" s="7"/>
      <c r="B128" s="158">
        <f>MAX($B$36:B127)+1</f>
        <v>88</v>
      </c>
      <c r="C128" s="40">
        <f t="shared" si="7"/>
        <v>0</v>
      </c>
      <c r="D128" s="40">
        <f t="shared" si="8"/>
        <v>0</v>
      </c>
      <c r="E128" s="40">
        <f t="shared" si="9"/>
        <v>0</v>
      </c>
      <c r="F128" s="159">
        <f t="shared" si="3"/>
        <v>-7.1622707764618099E-12</v>
      </c>
      <c r="G128" s="7"/>
      <c r="H128" s="7"/>
      <c r="I128" s="7"/>
      <c r="J128" s="7"/>
      <c r="K128" s="7"/>
      <c r="L128" s="7"/>
      <c r="M128" s="7"/>
      <c r="N128" s="7"/>
      <c r="O128" s="7"/>
      <c r="P128" s="299"/>
      <c r="Q128" s="7"/>
      <c r="R128" s="7"/>
      <c r="S128" s="7"/>
      <c r="T128" s="7"/>
      <c r="U128" s="7"/>
      <c r="V128" s="7"/>
      <c r="W128" s="7"/>
      <c r="X128" s="7"/>
      <c r="Y128" s="7"/>
    </row>
    <row r="129" spans="1:25" ht="11.25" customHeight="1">
      <c r="A129" s="7"/>
      <c r="B129" s="158">
        <f>MAX($B$36:B128)+1</f>
        <v>89</v>
      </c>
      <c r="C129" s="40">
        <f t="shared" si="7"/>
        <v>0</v>
      </c>
      <c r="D129" s="40">
        <f t="shared" si="8"/>
        <v>0</v>
      </c>
      <c r="E129" s="40">
        <f t="shared" si="9"/>
        <v>0</v>
      </c>
      <c r="F129" s="159">
        <f t="shared" si="3"/>
        <v>-7.1622707764618099E-12</v>
      </c>
      <c r="G129" s="7"/>
      <c r="H129" s="7"/>
      <c r="I129" s="7"/>
      <c r="J129" s="7"/>
      <c r="K129" s="7"/>
      <c r="L129" s="7"/>
      <c r="M129" s="7"/>
      <c r="N129" s="7"/>
      <c r="O129" s="7"/>
      <c r="P129" s="299"/>
      <c r="Q129" s="7"/>
      <c r="R129" s="7"/>
      <c r="S129" s="7"/>
      <c r="T129" s="7"/>
      <c r="U129" s="7"/>
      <c r="V129" s="7"/>
      <c r="W129" s="7"/>
      <c r="X129" s="7"/>
      <c r="Y129" s="7"/>
    </row>
    <row r="130" spans="1:25" ht="11.25" customHeight="1">
      <c r="A130" s="7"/>
      <c r="B130" s="158">
        <f>MAX($B$36:B129)+1</f>
        <v>90</v>
      </c>
      <c r="C130" s="40">
        <f t="shared" si="7"/>
        <v>0</v>
      </c>
      <c r="D130" s="40">
        <f t="shared" si="8"/>
        <v>0</v>
      </c>
      <c r="E130" s="40">
        <f t="shared" si="9"/>
        <v>0</v>
      </c>
      <c r="F130" s="159">
        <f t="shared" si="3"/>
        <v>-7.1622707764618099E-12</v>
      </c>
      <c r="G130" s="7"/>
      <c r="H130" s="7"/>
      <c r="I130" s="7"/>
      <c r="J130" s="7"/>
      <c r="K130" s="7"/>
      <c r="L130" s="7"/>
      <c r="M130" s="7"/>
      <c r="N130" s="7"/>
      <c r="O130" s="7"/>
      <c r="P130" s="299"/>
      <c r="Q130" s="7"/>
      <c r="R130" s="7"/>
      <c r="S130" s="7"/>
      <c r="T130" s="7"/>
      <c r="U130" s="7"/>
      <c r="V130" s="7"/>
      <c r="W130" s="7"/>
      <c r="X130" s="7"/>
      <c r="Y130" s="7"/>
    </row>
    <row r="131" spans="1:25" ht="11.25" customHeight="1">
      <c r="A131" s="7"/>
      <c r="B131" s="158">
        <f>MAX($B$36:B130)+1</f>
        <v>91</v>
      </c>
      <c r="C131" s="40">
        <f t="shared" si="7"/>
        <v>0</v>
      </c>
      <c r="D131" s="40">
        <f t="shared" si="8"/>
        <v>0</v>
      </c>
      <c r="E131" s="40">
        <f t="shared" si="9"/>
        <v>0</v>
      </c>
      <c r="F131" s="159">
        <f t="shared" si="3"/>
        <v>-7.1622707764618099E-12</v>
      </c>
      <c r="G131" s="7"/>
      <c r="H131" s="7"/>
      <c r="I131" s="7"/>
      <c r="J131" s="7"/>
      <c r="K131" s="7"/>
      <c r="L131" s="7"/>
      <c r="M131" s="7"/>
      <c r="N131" s="7"/>
      <c r="O131" s="7"/>
      <c r="P131" s="299"/>
      <c r="Q131" s="7"/>
      <c r="R131" s="7"/>
      <c r="S131" s="7"/>
      <c r="T131" s="7"/>
      <c r="U131" s="7"/>
      <c r="V131" s="7"/>
      <c r="W131" s="7"/>
      <c r="X131" s="7"/>
      <c r="Y131" s="7"/>
    </row>
    <row r="132" spans="1:25" ht="11.25" customHeight="1">
      <c r="A132" s="7"/>
      <c r="B132" s="158">
        <f>MAX($B$36:B131)+1</f>
        <v>92</v>
      </c>
      <c r="C132" s="40">
        <f t="shared" si="7"/>
        <v>0</v>
      </c>
      <c r="D132" s="40">
        <f t="shared" si="8"/>
        <v>0</v>
      </c>
      <c r="E132" s="40">
        <f t="shared" si="9"/>
        <v>0</v>
      </c>
      <c r="F132" s="159">
        <f t="shared" si="3"/>
        <v>-7.1622707764618099E-12</v>
      </c>
      <c r="G132" s="7"/>
      <c r="H132" s="7"/>
      <c r="I132" s="7"/>
      <c r="J132" s="7"/>
      <c r="K132" s="7"/>
      <c r="L132" s="7"/>
      <c r="M132" s="7"/>
      <c r="N132" s="7"/>
      <c r="O132" s="7"/>
      <c r="P132" s="299"/>
      <c r="Q132" s="7"/>
      <c r="R132" s="7"/>
      <c r="S132" s="7"/>
      <c r="T132" s="7"/>
      <c r="U132" s="7"/>
      <c r="V132" s="7"/>
      <c r="W132" s="7"/>
      <c r="X132" s="7"/>
      <c r="Y132" s="7"/>
    </row>
    <row r="133" spans="1:25" ht="11.25" customHeight="1">
      <c r="A133" s="7"/>
      <c r="B133" s="158">
        <f>MAX($B$36:B132)+1</f>
        <v>93</v>
      </c>
      <c r="C133" s="40">
        <f t="shared" si="7"/>
        <v>0</v>
      </c>
      <c r="D133" s="40">
        <f t="shared" si="8"/>
        <v>0</v>
      </c>
      <c r="E133" s="40">
        <f t="shared" si="9"/>
        <v>0</v>
      </c>
      <c r="F133" s="159">
        <f t="shared" si="3"/>
        <v>-7.1622707764618099E-12</v>
      </c>
      <c r="G133" s="7"/>
      <c r="H133" s="7"/>
      <c r="I133" s="7"/>
      <c r="J133" s="7"/>
      <c r="K133" s="7"/>
      <c r="L133" s="7"/>
      <c r="M133" s="7"/>
      <c r="N133" s="7"/>
      <c r="O133" s="7"/>
      <c r="P133" s="299"/>
      <c r="Q133" s="7"/>
      <c r="R133" s="7"/>
      <c r="S133" s="7"/>
      <c r="T133" s="7"/>
      <c r="U133" s="7"/>
      <c r="V133" s="7"/>
      <c r="W133" s="7"/>
      <c r="X133" s="7"/>
      <c r="Y133" s="7"/>
    </row>
    <row r="134" spans="1:25" ht="11.25" customHeight="1">
      <c r="A134" s="7"/>
      <c r="B134" s="158">
        <f>MAX($B$36:B133)+1</f>
        <v>94</v>
      </c>
      <c r="C134" s="40">
        <f t="shared" si="7"/>
        <v>0</v>
      </c>
      <c r="D134" s="40">
        <f t="shared" si="8"/>
        <v>0</v>
      </c>
      <c r="E134" s="40">
        <f t="shared" si="9"/>
        <v>0</v>
      </c>
      <c r="F134" s="159">
        <f t="shared" si="3"/>
        <v>-7.1622707764618099E-12</v>
      </c>
      <c r="G134" s="7"/>
      <c r="H134" s="7"/>
      <c r="I134" s="7"/>
      <c r="J134" s="7"/>
      <c r="K134" s="7"/>
      <c r="L134" s="7"/>
      <c r="M134" s="7"/>
      <c r="N134" s="7"/>
      <c r="O134" s="7"/>
      <c r="P134" s="299"/>
      <c r="Q134" s="7"/>
      <c r="R134" s="7"/>
      <c r="S134" s="7"/>
      <c r="T134" s="7"/>
      <c r="U134" s="7"/>
      <c r="V134" s="7"/>
      <c r="W134" s="7"/>
      <c r="X134" s="7"/>
      <c r="Y134" s="7"/>
    </row>
    <row r="135" spans="1:25" ht="11.25" customHeight="1">
      <c r="A135" s="7"/>
      <c r="B135" s="158">
        <f>MAX($B$36:B134)+1</f>
        <v>95</v>
      </c>
      <c r="C135" s="40">
        <f t="shared" si="7"/>
        <v>0</v>
      </c>
      <c r="D135" s="40">
        <f t="shared" si="8"/>
        <v>0</v>
      </c>
      <c r="E135" s="40">
        <f t="shared" si="9"/>
        <v>0</v>
      </c>
      <c r="F135" s="159">
        <f t="shared" si="3"/>
        <v>-7.1622707764618099E-12</v>
      </c>
      <c r="G135" s="7"/>
      <c r="H135" s="7"/>
      <c r="I135" s="7"/>
      <c r="J135" s="7"/>
      <c r="K135" s="7"/>
      <c r="L135" s="7"/>
      <c r="M135" s="7"/>
      <c r="N135" s="7"/>
      <c r="O135" s="7"/>
      <c r="P135" s="299"/>
      <c r="Q135" s="7"/>
      <c r="R135" s="7"/>
      <c r="S135" s="7"/>
      <c r="T135" s="7"/>
      <c r="U135" s="7"/>
      <c r="V135" s="7"/>
      <c r="W135" s="7"/>
      <c r="X135" s="7"/>
      <c r="Y135" s="7"/>
    </row>
    <row r="136" spans="1:25" ht="11.25" customHeight="1">
      <c r="A136" s="7"/>
      <c r="B136" s="158">
        <f>MAX($B$36:B135)+1</f>
        <v>96</v>
      </c>
      <c r="C136" s="40">
        <f t="shared" si="7"/>
        <v>0</v>
      </c>
      <c r="D136" s="40">
        <f t="shared" si="8"/>
        <v>0</v>
      </c>
      <c r="E136" s="40">
        <f t="shared" si="9"/>
        <v>0</v>
      </c>
      <c r="F136" s="159">
        <f t="shared" si="3"/>
        <v>-7.1622707764618099E-12</v>
      </c>
      <c r="G136" s="7"/>
      <c r="H136" s="7"/>
      <c r="I136" s="7"/>
      <c r="J136" s="7"/>
      <c r="K136" s="7"/>
      <c r="L136" s="7"/>
      <c r="M136" s="7"/>
      <c r="N136" s="7"/>
      <c r="O136" s="7"/>
      <c r="P136" s="299"/>
      <c r="Q136" s="7"/>
      <c r="R136" s="7"/>
      <c r="S136" s="7"/>
      <c r="T136" s="7"/>
      <c r="U136" s="7"/>
      <c r="V136" s="7"/>
      <c r="W136" s="7"/>
      <c r="X136" s="7"/>
      <c r="Y136" s="7"/>
    </row>
    <row r="137" spans="1:25" ht="11.25" customHeight="1">
      <c r="A137" s="7"/>
      <c r="B137" s="158">
        <f>MAX($B$36:B136)+1</f>
        <v>97</v>
      </c>
      <c r="C137" s="40">
        <f t="shared" ref="C137:C160" si="10">IF(F136&gt;0.1,IFERROR(PMT($D$36/$D$35,$D$34*$D$35,$D$33),0),0)</f>
        <v>0</v>
      </c>
      <c r="D137" s="40">
        <f t="shared" ref="D137:D160" si="11">IF(F136&gt;0.1,IFERROR(PPMT($D$37,$B137,$D$34*$D$35,$D$33),0),0)</f>
        <v>0</v>
      </c>
      <c r="E137" s="40">
        <f t="shared" ref="E137:E160" si="12">IF(F136&gt;0.1,IFERROR(IPMT($D$37,$B137,$D$34*$D$35,$D$33),0),0)</f>
        <v>0</v>
      </c>
      <c r="F137" s="159">
        <f t="shared" si="3"/>
        <v>-7.1622707764618099E-12</v>
      </c>
      <c r="G137" s="7"/>
      <c r="H137" s="7"/>
      <c r="I137" s="7"/>
      <c r="J137" s="7"/>
      <c r="K137" s="7"/>
      <c r="L137" s="7"/>
      <c r="M137" s="7"/>
      <c r="N137" s="7"/>
      <c r="O137" s="7"/>
      <c r="P137" s="299"/>
      <c r="Q137" s="7"/>
      <c r="R137" s="7"/>
      <c r="S137" s="7"/>
      <c r="T137" s="7"/>
      <c r="U137" s="7"/>
      <c r="V137" s="7"/>
      <c r="W137" s="7"/>
      <c r="X137" s="7"/>
      <c r="Y137" s="7"/>
    </row>
    <row r="138" spans="1:25" ht="11.25" customHeight="1">
      <c r="A138" s="7"/>
      <c r="B138" s="158">
        <f>MAX($B$36:B137)+1</f>
        <v>98</v>
      </c>
      <c r="C138" s="40">
        <f t="shared" si="10"/>
        <v>0</v>
      </c>
      <c r="D138" s="40">
        <f t="shared" si="11"/>
        <v>0</v>
      </c>
      <c r="E138" s="40">
        <f t="shared" si="12"/>
        <v>0</v>
      </c>
      <c r="F138" s="159">
        <f t="shared" si="3"/>
        <v>-7.1622707764618099E-12</v>
      </c>
      <c r="G138" s="7"/>
      <c r="H138" s="7"/>
      <c r="I138" s="7"/>
      <c r="J138" s="7"/>
      <c r="K138" s="7"/>
      <c r="L138" s="7"/>
      <c r="M138" s="7"/>
      <c r="N138" s="7"/>
      <c r="O138" s="7"/>
      <c r="P138" s="299"/>
      <c r="Q138" s="7"/>
      <c r="R138" s="7"/>
      <c r="S138" s="7"/>
      <c r="T138" s="7"/>
      <c r="U138" s="7"/>
      <c r="V138" s="7"/>
      <c r="W138" s="7"/>
      <c r="X138" s="7"/>
      <c r="Y138" s="7"/>
    </row>
    <row r="139" spans="1:25" ht="11.25" customHeight="1">
      <c r="A139" s="7"/>
      <c r="B139" s="158">
        <f>MAX($B$36:B138)+1</f>
        <v>99</v>
      </c>
      <c r="C139" s="40">
        <f t="shared" si="10"/>
        <v>0</v>
      </c>
      <c r="D139" s="40">
        <f t="shared" si="11"/>
        <v>0</v>
      </c>
      <c r="E139" s="40">
        <f t="shared" si="12"/>
        <v>0</v>
      </c>
      <c r="F139" s="159">
        <f t="shared" si="3"/>
        <v>-7.1622707764618099E-12</v>
      </c>
      <c r="G139" s="7"/>
      <c r="H139" s="7"/>
      <c r="I139" s="7"/>
      <c r="J139" s="7"/>
      <c r="K139" s="7"/>
      <c r="L139" s="7"/>
      <c r="M139" s="7"/>
      <c r="N139" s="7"/>
      <c r="O139" s="7"/>
      <c r="P139" s="299"/>
      <c r="Q139" s="7"/>
      <c r="R139" s="7"/>
      <c r="S139" s="7"/>
      <c r="T139" s="7"/>
      <c r="U139" s="7"/>
      <c r="V139" s="7"/>
      <c r="W139" s="7"/>
      <c r="X139" s="7"/>
      <c r="Y139" s="7"/>
    </row>
    <row r="140" spans="1:25" ht="11.25" customHeight="1">
      <c r="A140" s="7"/>
      <c r="B140" s="158">
        <f>MAX($B$36:B139)+1</f>
        <v>100</v>
      </c>
      <c r="C140" s="40">
        <f t="shared" si="10"/>
        <v>0</v>
      </c>
      <c r="D140" s="40">
        <f t="shared" si="11"/>
        <v>0</v>
      </c>
      <c r="E140" s="40">
        <f t="shared" si="12"/>
        <v>0</v>
      </c>
      <c r="F140" s="159">
        <f t="shared" si="3"/>
        <v>-7.1622707764618099E-12</v>
      </c>
      <c r="G140" s="7"/>
      <c r="H140" s="7"/>
      <c r="I140" s="7"/>
      <c r="J140" s="7"/>
      <c r="K140" s="7"/>
      <c r="L140" s="7"/>
      <c r="M140" s="7"/>
      <c r="N140" s="7"/>
      <c r="O140" s="7"/>
      <c r="P140" s="299"/>
      <c r="Q140" s="7"/>
      <c r="R140" s="7"/>
      <c r="S140" s="7"/>
      <c r="T140" s="7"/>
      <c r="U140" s="7"/>
      <c r="V140" s="7"/>
      <c r="W140" s="7"/>
      <c r="X140" s="7"/>
      <c r="Y140" s="7"/>
    </row>
    <row r="141" spans="1:25" ht="11.25" customHeight="1">
      <c r="A141" s="7"/>
      <c r="B141" s="158">
        <f>MAX($B$36:B140)+1</f>
        <v>101</v>
      </c>
      <c r="C141" s="40">
        <f t="shared" si="10"/>
        <v>0</v>
      </c>
      <c r="D141" s="40">
        <f t="shared" si="11"/>
        <v>0</v>
      </c>
      <c r="E141" s="40">
        <f t="shared" si="12"/>
        <v>0</v>
      </c>
      <c r="F141" s="159">
        <f t="shared" si="3"/>
        <v>-7.1622707764618099E-12</v>
      </c>
      <c r="G141" s="7"/>
      <c r="H141" s="7"/>
      <c r="I141" s="7"/>
      <c r="J141" s="7"/>
      <c r="K141" s="7"/>
      <c r="L141" s="7"/>
      <c r="M141" s="7"/>
      <c r="N141" s="7"/>
      <c r="O141" s="7"/>
      <c r="P141" s="299"/>
      <c r="Q141" s="7"/>
      <c r="R141" s="7"/>
      <c r="S141" s="7"/>
      <c r="T141" s="7"/>
      <c r="U141" s="7"/>
      <c r="V141" s="7"/>
      <c r="W141" s="7"/>
      <c r="X141" s="7"/>
      <c r="Y141" s="7"/>
    </row>
    <row r="142" spans="1:25" ht="11.25" customHeight="1">
      <c r="A142" s="7"/>
      <c r="B142" s="158">
        <f>MAX($B$36:B141)+1</f>
        <v>102</v>
      </c>
      <c r="C142" s="40">
        <f t="shared" si="10"/>
        <v>0</v>
      </c>
      <c r="D142" s="40">
        <f t="shared" si="11"/>
        <v>0</v>
      </c>
      <c r="E142" s="40">
        <f t="shared" si="12"/>
        <v>0</v>
      </c>
      <c r="F142" s="159">
        <f t="shared" si="3"/>
        <v>-7.1622707764618099E-12</v>
      </c>
      <c r="G142" s="7"/>
      <c r="H142" s="7"/>
      <c r="I142" s="7"/>
      <c r="J142" s="7"/>
      <c r="K142" s="7"/>
      <c r="L142" s="7"/>
      <c r="M142" s="7"/>
      <c r="N142" s="7"/>
      <c r="O142" s="7"/>
      <c r="P142" s="299"/>
      <c r="Q142" s="7"/>
      <c r="R142" s="7"/>
      <c r="S142" s="7"/>
      <c r="T142" s="7"/>
      <c r="U142" s="7"/>
      <c r="V142" s="7"/>
      <c r="W142" s="7"/>
      <c r="X142" s="7"/>
      <c r="Y142" s="7"/>
    </row>
    <row r="143" spans="1:25" ht="11.25" customHeight="1">
      <c r="A143" s="7"/>
      <c r="B143" s="158">
        <f>MAX($B$36:B142)+1</f>
        <v>103</v>
      </c>
      <c r="C143" s="40">
        <f t="shared" si="10"/>
        <v>0</v>
      </c>
      <c r="D143" s="40">
        <f t="shared" si="11"/>
        <v>0</v>
      </c>
      <c r="E143" s="40">
        <f t="shared" si="12"/>
        <v>0</v>
      </c>
      <c r="F143" s="159">
        <f t="shared" si="3"/>
        <v>-7.1622707764618099E-12</v>
      </c>
      <c r="G143" s="7"/>
      <c r="H143" s="7"/>
      <c r="I143" s="7"/>
      <c r="J143" s="7"/>
      <c r="K143" s="7"/>
      <c r="L143" s="7"/>
      <c r="M143" s="7"/>
      <c r="N143" s="7"/>
      <c r="O143" s="7"/>
      <c r="P143" s="299"/>
      <c r="Q143" s="7"/>
      <c r="R143" s="7"/>
      <c r="S143" s="7"/>
      <c r="T143" s="7"/>
      <c r="U143" s="7"/>
      <c r="V143" s="7"/>
      <c r="W143" s="7"/>
      <c r="X143" s="7"/>
      <c r="Y143" s="7"/>
    </row>
    <row r="144" spans="1:25" ht="11.25" customHeight="1">
      <c r="A144" s="7"/>
      <c r="B144" s="158">
        <f>MAX($B$36:B143)+1</f>
        <v>104</v>
      </c>
      <c r="C144" s="40">
        <f t="shared" si="10"/>
        <v>0</v>
      </c>
      <c r="D144" s="40">
        <f t="shared" si="11"/>
        <v>0</v>
      </c>
      <c r="E144" s="40">
        <f t="shared" si="12"/>
        <v>0</v>
      </c>
      <c r="F144" s="159">
        <f t="shared" si="3"/>
        <v>-7.1622707764618099E-12</v>
      </c>
      <c r="G144" s="7"/>
      <c r="H144" s="7"/>
      <c r="I144" s="7"/>
      <c r="J144" s="7"/>
      <c r="K144" s="7"/>
      <c r="L144" s="7"/>
      <c r="M144" s="7"/>
      <c r="N144" s="7"/>
      <c r="O144" s="7"/>
      <c r="P144" s="299"/>
      <c r="Q144" s="7"/>
      <c r="R144" s="7"/>
      <c r="S144" s="7"/>
      <c r="T144" s="7"/>
      <c r="U144" s="7"/>
      <c r="V144" s="7"/>
      <c r="W144" s="7"/>
      <c r="X144" s="7"/>
      <c r="Y144" s="7"/>
    </row>
    <row r="145" spans="1:25" ht="11.25" customHeight="1">
      <c r="A145" s="7"/>
      <c r="B145" s="158">
        <f>MAX($B$36:B144)+1</f>
        <v>105</v>
      </c>
      <c r="C145" s="40">
        <f t="shared" si="10"/>
        <v>0</v>
      </c>
      <c r="D145" s="40">
        <f t="shared" si="11"/>
        <v>0</v>
      </c>
      <c r="E145" s="40">
        <f t="shared" si="12"/>
        <v>0</v>
      </c>
      <c r="F145" s="159">
        <f t="shared" si="3"/>
        <v>-7.1622707764618099E-12</v>
      </c>
      <c r="G145" s="7"/>
      <c r="H145" s="7"/>
      <c r="I145" s="7"/>
      <c r="J145" s="7"/>
      <c r="K145" s="7"/>
      <c r="L145" s="7"/>
      <c r="M145" s="7"/>
      <c r="N145" s="7"/>
      <c r="O145" s="7"/>
      <c r="P145" s="299"/>
      <c r="Q145" s="7"/>
      <c r="R145" s="7"/>
      <c r="S145" s="7"/>
      <c r="T145" s="7"/>
      <c r="U145" s="7"/>
      <c r="V145" s="7"/>
      <c r="W145" s="7"/>
      <c r="X145" s="7"/>
      <c r="Y145" s="7"/>
    </row>
    <row r="146" spans="1:25" ht="11.25" customHeight="1">
      <c r="A146" s="7"/>
      <c r="B146" s="158">
        <f>MAX($B$36:B145)+1</f>
        <v>106</v>
      </c>
      <c r="C146" s="40">
        <f t="shared" si="10"/>
        <v>0</v>
      </c>
      <c r="D146" s="40">
        <f t="shared" si="11"/>
        <v>0</v>
      </c>
      <c r="E146" s="40">
        <f t="shared" si="12"/>
        <v>0</v>
      </c>
      <c r="F146" s="159">
        <f t="shared" si="3"/>
        <v>-7.1622707764618099E-12</v>
      </c>
      <c r="G146" s="7"/>
      <c r="H146" s="7"/>
      <c r="I146" s="7"/>
      <c r="J146" s="7"/>
      <c r="K146" s="7"/>
      <c r="L146" s="7"/>
      <c r="M146" s="7"/>
      <c r="N146" s="7"/>
      <c r="O146" s="7"/>
      <c r="P146" s="299"/>
      <c r="Q146" s="7"/>
      <c r="R146" s="7"/>
      <c r="S146" s="7"/>
      <c r="T146" s="7"/>
      <c r="U146" s="7"/>
      <c r="V146" s="7"/>
      <c r="W146" s="7"/>
      <c r="X146" s="7"/>
      <c r="Y146" s="7"/>
    </row>
    <row r="147" spans="1:25" ht="11.25" customHeight="1">
      <c r="A147" s="7"/>
      <c r="B147" s="158">
        <f>MAX($B$36:B146)+1</f>
        <v>107</v>
      </c>
      <c r="C147" s="40">
        <f t="shared" si="10"/>
        <v>0</v>
      </c>
      <c r="D147" s="40">
        <f t="shared" si="11"/>
        <v>0</v>
      </c>
      <c r="E147" s="40">
        <f t="shared" si="12"/>
        <v>0</v>
      </c>
      <c r="F147" s="159">
        <f t="shared" si="3"/>
        <v>-7.1622707764618099E-12</v>
      </c>
      <c r="G147" s="7"/>
      <c r="H147" s="7"/>
      <c r="I147" s="7"/>
      <c r="J147" s="7"/>
      <c r="K147" s="7"/>
      <c r="L147" s="7"/>
      <c r="M147" s="7"/>
      <c r="N147" s="7"/>
      <c r="O147" s="7"/>
      <c r="P147" s="299"/>
      <c r="Q147" s="7"/>
      <c r="R147" s="7"/>
      <c r="S147" s="7"/>
      <c r="T147" s="7"/>
      <c r="U147" s="7"/>
      <c r="V147" s="7"/>
      <c r="W147" s="7"/>
      <c r="X147" s="7"/>
      <c r="Y147" s="7"/>
    </row>
    <row r="148" spans="1:25" ht="11.25" customHeight="1">
      <c r="A148" s="7"/>
      <c r="B148" s="158">
        <f>MAX($B$36:B147)+1</f>
        <v>108</v>
      </c>
      <c r="C148" s="40">
        <f t="shared" si="10"/>
        <v>0</v>
      </c>
      <c r="D148" s="40">
        <f t="shared" si="11"/>
        <v>0</v>
      </c>
      <c r="E148" s="40">
        <f t="shared" si="12"/>
        <v>0</v>
      </c>
      <c r="F148" s="159">
        <f t="shared" si="3"/>
        <v>-7.1622707764618099E-12</v>
      </c>
      <c r="G148" s="7"/>
      <c r="H148" s="7"/>
      <c r="I148" s="7"/>
      <c r="J148" s="7"/>
      <c r="K148" s="7"/>
      <c r="L148" s="7"/>
      <c r="M148" s="7"/>
      <c r="N148" s="7"/>
      <c r="O148" s="7"/>
      <c r="P148" s="299"/>
      <c r="Q148" s="7"/>
      <c r="R148" s="7"/>
      <c r="S148" s="7"/>
      <c r="T148" s="7"/>
      <c r="U148" s="7"/>
      <c r="V148" s="7"/>
      <c r="W148" s="7"/>
      <c r="X148" s="7"/>
      <c r="Y148" s="7"/>
    </row>
    <row r="149" spans="1:25" ht="11.25" customHeight="1">
      <c r="A149" s="7"/>
      <c r="B149" s="158">
        <f>MAX($B$36:B148)+1</f>
        <v>109</v>
      </c>
      <c r="C149" s="40">
        <f t="shared" si="10"/>
        <v>0</v>
      </c>
      <c r="D149" s="40">
        <f t="shared" si="11"/>
        <v>0</v>
      </c>
      <c r="E149" s="40">
        <f t="shared" si="12"/>
        <v>0</v>
      </c>
      <c r="F149" s="159">
        <f t="shared" si="3"/>
        <v>-7.1622707764618099E-12</v>
      </c>
      <c r="G149" s="7"/>
      <c r="H149" s="7"/>
      <c r="I149" s="7"/>
      <c r="J149" s="7"/>
      <c r="K149" s="7"/>
      <c r="L149" s="7"/>
      <c r="M149" s="7"/>
      <c r="N149" s="7"/>
      <c r="O149" s="7"/>
      <c r="P149" s="299"/>
      <c r="Q149" s="7"/>
      <c r="R149" s="7"/>
      <c r="S149" s="7"/>
      <c r="T149" s="7"/>
      <c r="U149" s="7"/>
      <c r="V149" s="7"/>
      <c r="W149" s="7"/>
      <c r="X149" s="7"/>
      <c r="Y149" s="7"/>
    </row>
    <row r="150" spans="1:25" ht="11.25" customHeight="1">
      <c r="A150" s="7"/>
      <c r="B150" s="158">
        <f>MAX($B$36:B149)+1</f>
        <v>110</v>
      </c>
      <c r="C150" s="40">
        <f t="shared" si="10"/>
        <v>0</v>
      </c>
      <c r="D150" s="40">
        <f t="shared" si="11"/>
        <v>0</v>
      </c>
      <c r="E150" s="40">
        <f t="shared" si="12"/>
        <v>0</v>
      </c>
      <c r="F150" s="159">
        <f t="shared" si="3"/>
        <v>-7.1622707764618099E-12</v>
      </c>
      <c r="G150" s="7"/>
      <c r="H150" s="7"/>
      <c r="I150" s="7"/>
      <c r="J150" s="7"/>
      <c r="K150" s="7"/>
      <c r="L150" s="7"/>
      <c r="M150" s="7"/>
      <c r="N150" s="7"/>
      <c r="O150" s="7"/>
      <c r="P150" s="299"/>
      <c r="Q150" s="7"/>
      <c r="R150" s="7"/>
      <c r="S150" s="7"/>
      <c r="T150" s="7"/>
      <c r="U150" s="7"/>
      <c r="V150" s="7"/>
      <c r="W150" s="7"/>
      <c r="X150" s="7"/>
      <c r="Y150" s="7"/>
    </row>
    <row r="151" spans="1:25" ht="11.25" customHeight="1">
      <c r="A151" s="7"/>
      <c r="B151" s="158">
        <f>MAX($B$36:B150)+1</f>
        <v>111</v>
      </c>
      <c r="C151" s="40">
        <f t="shared" si="10"/>
        <v>0</v>
      </c>
      <c r="D151" s="40">
        <f t="shared" si="11"/>
        <v>0</v>
      </c>
      <c r="E151" s="40">
        <f t="shared" si="12"/>
        <v>0</v>
      </c>
      <c r="F151" s="159">
        <f t="shared" si="3"/>
        <v>-7.1622707764618099E-12</v>
      </c>
      <c r="G151" s="7"/>
      <c r="H151" s="7"/>
      <c r="I151" s="7"/>
      <c r="J151" s="7"/>
      <c r="K151" s="7"/>
      <c r="L151" s="7"/>
      <c r="M151" s="7"/>
      <c r="N151" s="7"/>
      <c r="O151" s="7"/>
      <c r="P151" s="299"/>
      <c r="Q151" s="7"/>
      <c r="R151" s="7"/>
      <c r="S151" s="7"/>
      <c r="T151" s="7"/>
      <c r="U151" s="7"/>
      <c r="V151" s="7"/>
      <c r="W151" s="7"/>
      <c r="X151" s="7"/>
      <c r="Y151" s="7"/>
    </row>
    <row r="152" spans="1:25" ht="11.25" customHeight="1">
      <c r="A152" s="7"/>
      <c r="B152" s="158">
        <f>MAX($B$36:B151)+1</f>
        <v>112</v>
      </c>
      <c r="C152" s="40">
        <f t="shared" si="10"/>
        <v>0</v>
      </c>
      <c r="D152" s="40">
        <f t="shared" si="11"/>
        <v>0</v>
      </c>
      <c r="E152" s="40">
        <f t="shared" si="12"/>
        <v>0</v>
      </c>
      <c r="F152" s="159">
        <f t="shared" si="3"/>
        <v>-7.1622707764618099E-12</v>
      </c>
      <c r="G152" s="7"/>
      <c r="H152" s="7"/>
      <c r="I152" s="7"/>
      <c r="J152" s="7"/>
      <c r="K152" s="7"/>
      <c r="L152" s="7"/>
      <c r="M152" s="7"/>
      <c r="N152" s="7"/>
      <c r="O152" s="7"/>
      <c r="P152" s="299"/>
      <c r="Q152" s="7"/>
      <c r="R152" s="7"/>
      <c r="S152" s="7"/>
      <c r="T152" s="7"/>
      <c r="U152" s="7"/>
      <c r="V152" s="7"/>
      <c r="W152" s="7"/>
      <c r="X152" s="7"/>
      <c r="Y152" s="7"/>
    </row>
    <row r="153" spans="1:25" ht="11.25" customHeight="1">
      <c r="A153" s="7"/>
      <c r="B153" s="158">
        <f>MAX($B$36:B152)+1</f>
        <v>113</v>
      </c>
      <c r="C153" s="40">
        <f t="shared" si="10"/>
        <v>0</v>
      </c>
      <c r="D153" s="40">
        <f t="shared" si="11"/>
        <v>0</v>
      </c>
      <c r="E153" s="40">
        <f t="shared" si="12"/>
        <v>0</v>
      </c>
      <c r="F153" s="159">
        <f t="shared" si="3"/>
        <v>-7.1622707764618099E-12</v>
      </c>
      <c r="G153" s="7"/>
      <c r="H153" s="7"/>
      <c r="I153" s="7"/>
      <c r="J153" s="7"/>
      <c r="K153" s="7"/>
      <c r="L153" s="7"/>
      <c r="M153" s="7"/>
      <c r="N153" s="7"/>
      <c r="O153" s="7"/>
      <c r="P153" s="299"/>
      <c r="Q153" s="7"/>
      <c r="R153" s="7"/>
      <c r="S153" s="7"/>
      <c r="T153" s="7"/>
      <c r="U153" s="7"/>
      <c r="V153" s="7"/>
      <c r="W153" s="7"/>
      <c r="X153" s="7"/>
      <c r="Y153" s="7"/>
    </row>
    <row r="154" spans="1:25" ht="11.25" customHeight="1">
      <c r="A154" s="7"/>
      <c r="B154" s="158">
        <f>MAX($B$36:B153)+1</f>
        <v>114</v>
      </c>
      <c r="C154" s="40">
        <f t="shared" si="10"/>
        <v>0</v>
      </c>
      <c r="D154" s="40">
        <f t="shared" si="11"/>
        <v>0</v>
      </c>
      <c r="E154" s="40">
        <f t="shared" si="12"/>
        <v>0</v>
      </c>
      <c r="F154" s="159">
        <f t="shared" si="3"/>
        <v>-7.1622707764618099E-12</v>
      </c>
      <c r="G154" s="7"/>
      <c r="H154" s="7"/>
      <c r="I154" s="7"/>
      <c r="J154" s="7"/>
      <c r="K154" s="7"/>
      <c r="L154" s="7"/>
      <c r="M154" s="7"/>
      <c r="N154" s="7"/>
      <c r="O154" s="7"/>
      <c r="P154" s="299"/>
      <c r="Q154" s="7"/>
      <c r="R154" s="7"/>
      <c r="S154" s="7"/>
      <c r="T154" s="7"/>
      <c r="U154" s="7"/>
      <c r="V154" s="7"/>
      <c r="W154" s="7"/>
      <c r="X154" s="7"/>
      <c r="Y154" s="7"/>
    </row>
    <row r="155" spans="1:25" ht="11.25" customHeight="1">
      <c r="A155" s="7"/>
      <c r="B155" s="158">
        <f>MAX($B$36:B154)+1</f>
        <v>115</v>
      </c>
      <c r="C155" s="40">
        <f t="shared" si="10"/>
        <v>0</v>
      </c>
      <c r="D155" s="40">
        <f t="shared" si="11"/>
        <v>0</v>
      </c>
      <c r="E155" s="40">
        <f t="shared" si="12"/>
        <v>0</v>
      </c>
      <c r="F155" s="159">
        <f t="shared" si="3"/>
        <v>-7.1622707764618099E-12</v>
      </c>
      <c r="G155" s="7"/>
      <c r="H155" s="7"/>
      <c r="I155" s="7"/>
      <c r="J155" s="7"/>
      <c r="K155" s="7"/>
      <c r="L155" s="7"/>
      <c r="M155" s="7"/>
      <c r="N155" s="7"/>
      <c r="O155" s="7"/>
      <c r="P155" s="299"/>
      <c r="Q155" s="7"/>
      <c r="R155" s="7"/>
      <c r="S155" s="7"/>
      <c r="T155" s="7"/>
      <c r="U155" s="7"/>
      <c r="V155" s="7"/>
      <c r="W155" s="7"/>
      <c r="X155" s="7"/>
      <c r="Y155" s="7"/>
    </row>
    <row r="156" spans="1:25" ht="11.25" customHeight="1">
      <c r="A156" s="7"/>
      <c r="B156" s="158">
        <f>MAX($B$36:B155)+1</f>
        <v>116</v>
      </c>
      <c r="C156" s="40">
        <f t="shared" si="10"/>
        <v>0</v>
      </c>
      <c r="D156" s="40">
        <f t="shared" si="11"/>
        <v>0</v>
      </c>
      <c r="E156" s="40">
        <f t="shared" si="12"/>
        <v>0</v>
      </c>
      <c r="F156" s="159">
        <f t="shared" si="3"/>
        <v>-7.1622707764618099E-12</v>
      </c>
      <c r="G156" s="7"/>
      <c r="H156" s="7"/>
      <c r="I156" s="7"/>
      <c r="J156" s="7"/>
      <c r="K156" s="7"/>
      <c r="L156" s="7"/>
      <c r="M156" s="7"/>
      <c r="N156" s="7"/>
      <c r="O156" s="7"/>
      <c r="P156" s="299"/>
      <c r="Q156" s="7"/>
      <c r="R156" s="7"/>
      <c r="S156" s="7"/>
      <c r="T156" s="7"/>
      <c r="U156" s="7"/>
      <c r="V156" s="7"/>
      <c r="W156" s="7"/>
      <c r="X156" s="7"/>
      <c r="Y156" s="7"/>
    </row>
    <row r="157" spans="1:25" ht="11.25" customHeight="1">
      <c r="A157" s="7"/>
      <c r="B157" s="158">
        <f>MAX($B$36:B156)+1</f>
        <v>117</v>
      </c>
      <c r="C157" s="40">
        <f t="shared" si="10"/>
        <v>0</v>
      </c>
      <c r="D157" s="40">
        <f t="shared" si="11"/>
        <v>0</v>
      </c>
      <c r="E157" s="40">
        <f t="shared" si="12"/>
        <v>0</v>
      </c>
      <c r="F157" s="159">
        <f t="shared" si="3"/>
        <v>-7.1622707764618099E-12</v>
      </c>
      <c r="G157" s="7"/>
      <c r="H157" s="7"/>
      <c r="I157" s="7"/>
      <c r="J157" s="7"/>
      <c r="K157" s="7"/>
      <c r="L157" s="7"/>
      <c r="M157" s="7"/>
      <c r="N157" s="7"/>
      <c r="O157" s="7"/>
      <c r="P157" s="299"/>
      <c r="Q157" s="7"/>
      <c r="R157" s="7"/>
      <c r="S157" s="7"/>
      <c r="T157" s="7"/>
      <c r="U157" s="7"/>
      <c r="V157" s="7"/>
      <c r="W157" s="7"/>
      <c r="X157" s="7"/>
      <c r="Y157" s="7"/>
    </row>
    <row r="158" spans="1:25" ht="11.25" customHeight="1">
      <c r="A158" s="7"/>
      <c r="B158" s="158">
        <f>MAX($B$36:B157)+1</f>
        <v>118</v>
      </c>
      <c r="C158" s="40">
        <f t="shared" si="10"/>
        <v>0</v>
      </c>
      <c r="D158" s="40">
        <f t="shared" si="11"/>
        <v>0</v>
      </c>
      <c r="E158" s="40">
        <f t="shared" si="12"/>
        <v>0</v>
      </c>
      <c r="F158" s="159">
        <f t="shared" si="3"/>
        <v>-7.1622707764618099E-12</v>
      </c>
      <c r="G158" s="7"/>
      <c r="H158" s="7"/>
      <c r="I158" s="7"/>
      <c r="J158" s="7"/>
      <c r="K158" s="7"/>
      <c r="L158" s="7"/>
      <c r="M158" s="7"/>
      <c r="N158" s="7"/>
      <c r="O158" s="7"/>
      <c r="P158" s="299"/>
      <c r="Q158" s="7"/>
      <c r="R158" s="7"/>
      <c r="S158" s="7"/>
      <c r="T158" s="7"/>
      <c r="U158" s="7"/>
      <c r="V158" s="7"/>
      <c r="W158" s="7"/>
      <c r="X158" s="7"/>
      <c r="Y158" s="7"/>
    </row>
    <row r="159" spans="1:25" ht="11.25" customHeight="1">
      <c r="A159" s="7"/>
      <c r="B159" s="158">
        <f>MAX($B$36:B158)+1</f>
        <v>119</v>
      </c>
      <c r="C159" s="40">
        <f t="shared" si="10"/>
        <v>0</v>
      </c>
      <c r="D159" s="40">
        <f t="shared" si="11"/>
        <v>0</v>
      </c>
      <c r="E159" s="40">
        <f t="shared" si="12"/>
        <v>0</v>
      </c>
      <c r="F159" s="159">
        <f t="shared" si="3"/>
        <v>-7.1622707764618099E-12</v>
      </c>
      <c r="G159" s="7"/>
      <c r="H159" s="7"/>
      <c r="I159" s="7"/>
      <c r="J159" s="7"/>
      <c r="K159" s="7"/>
      <c r="L159" s="7"/>
      <c r="M159" s="7"/>
      <c r="N159" s="7"/>
      <c r="O159" s="7"/>
      <c r="P159" s="299"/>
      <c r="Q159" s="7"/>
      <c r="R159" s="7"/>
      <c r="S159" s="7"/>
      <c r="T159" s="7"/>
      <c r="U159" s="7"/>
      <c r="V159" s="7"/>
      <c r="W159" s="7"/>
      <c r="X159" s="7"/>
      <c r="Y159" s="7"/>
    </row>
    <row r="160" spans="1:25" ht="11.25" customHeight="1">
      <c r="A160" s="7"/>
      <c r="B160" s="158">
        <f>MAX($B$36:B159)+1</f>
        <v>120</v>
      </c>
      <c r="C160" s="40">
        <f t="shared" si="10"/>
        <v>0</v>
      </c>
      <c r="D160" s="40">
        <f t="shared" si="11"/>
        <v>0</v>
      </c>
      <c r="E160" s="40">
        <f t="shared" si="12"/>
        <v>0</v>
      </c>
      <c r="F160" s="159">
        <f t="shared" si="3"/>
        <v>-7.1622707764618099E-12</v>
      </c>
      <c r="G160" s="7"/>
      <c r="H160" s="7"/>
      <c r="I160" s="7"/>
      <c r="J160" s="7"/>
      <c r="K160" s="7"/>
      <c r="L160" s="7"/>
      <c r="M160" s="7"/>
      <c r="N160" s="7"/>
      <c r="O160" s="7"/>
      <c r="P160" s="299"/>
      <c r="Q160" s="7"/>
      <c r="R160" s="7"/>
      <c r="S160" s="7"/>
      <c r="T160" s="7"/>
      <c r="U160" s="7"/>
      <c r="V160" s="7"/>
      <c r="W160" s="7"/>
      <c r="X160" s="7"/>
      <c r="Y160" s="7"/>
    </row>
    <row r="161" spans="1:25" ht="11.25" customHeight="1">
      <c r="A161" s="7"/>
      <c r="B161" s="7"/>
      <c r="C161" s="7"/>
      <c r="D161" s="7"/>
      <c r="E161" s="7"/>
      <c r="F161" s="7"/>
      <c r="G161" s="7"/>
      <c r="H161" s="7"/>
      <c r="I161" s="7"/>
      <c r="J161" s="7"/>
      <c r="K161" s="7"/>
      <c r="L161" s="7"/>
      <c r="M161" s="7"/>
      <c r="N161" s="7"/>
      <c r="O161" s="7"/>
      <c r="P161" s="299"/>
      <c r="Q161" s="7"/>
      <c r="R161" s="7"/>
      <c r="S161" s="7"/>
      <c r="T161" s="7"/>
      <c r="U161" s="7"/>
      <c r="V161" s="7"/>
      <c r="W161" s="7"/>
      <c r="X161" s="7"/>
      <c r="Y161" s="7"/>
    </row>
    <row r="162" spans="1:25" ht="11.25" customHeight="1">
      <c r="A162" s="299"/>
      <c r="B162" s="299"/>
      <c r="C162" s="299"/>
      <c r="D162" s="299"/>
      <c r="E162" s="299"/>
      <c r="F162" s="299"/>
      <c r="G162" s="299"/>
      <c r="H162" s="299"/>
      <c r="I162" s="299"/>
      <c r="J162" s="299"/>
      <c r="K162" s="299"/>
      <c r="L162" s="299"/>
      <c r="M162" s="299"/>
      <c r="N162" s="299"/>
      <c r="O162" s="299"/>
      <c r="P162" s="299"/>
      <c r="Q162" s="7"/>
      <c r="R162" s="7"/>
      <c r="S162" s="7"/>
      <c r="T162" s="7"/>
      <c r="U162" s="7"/>
      <c r="V162" s="7"/>
      <c r="W162" s="7"/>
      <c r="X162" s="7"/>
      <c r="Y162" s="7"/>
    </row>
    <row r="163" spans="1:25"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row>
    <row r="164" spans="1:25"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row>
    <row r="165" spans="1:25"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row>
    <row r="166" spans="1:25"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row>
    <row r="167" spans="1:25"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row>
    <row r="168" spans="1:25"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row>
    <row r="169" spans="1:25"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row>
    <row r="170" spans="1:25"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row>
    <row r="171" spans="1:25"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row>
    <row r="172" spans="1:25"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row>
    <row r="173" spans="1:25"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row>
    <row r="174" spans="1:25"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row>
    <row r="175" spans="1:25"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row>
    <row r="176" spans="1:25"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row>
    <row r="177" spans="1:25"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row>
    <row r="178" spans="1:25"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row>
    <row r="179" spans="1:25"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row>
    <row r="180" spans="1:25"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row>
    <row r="181" spans="1:25"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row>
    <row r="182" spans="1:25"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row>
    <row r="183" spans="1:25"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row>
    <row r="184" spans="1:25"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row>
    <row r="185" spans="1:25"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row>
    <row r="186" spans="1:25"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row>
    <row r="187" spans="1:25"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row>
    <row r="188" spans="1:25"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row>
    <row r="189" spans="1:25"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row>
    <row r="190" spans="1:25"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row>
    <row r="191" spans="1:25"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row>
    <row r="192" spans="1:25"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row>
    <row r="193" spans="1:25"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row>
    <row r="194" spans="1:25"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row>
    <row r="195" spans="1:25"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row>
    <row r="196" spans="1:25"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row>
    <row r="197" spans="1:25"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row>
    <row r="198" spans="1:25"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row>
    <row r="199" spans="1:25"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row>
    <row r="200" spans="1:25"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row>
    <row r="201" spans="1:25"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row>
    <row r="202" spans="1:25"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row>
    <row r="203" spans="1:25"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row>
    <row r="204" spans="1:25"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row>
    <row r="205" spans="1:25"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row>
    <row r="206" spans="1:25"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row>
    <row r="207" spans="1:25"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row>
    <row r="208" spans="1:25"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row>
    <row r="209" spans="1:25"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row>
    <row r="210" spans="1:25"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row>
    <row r="211" spans="1:25"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row>
    <row r="212" spans="1:25"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row>
    <row r="213" spans="1:25"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row>
    <row r="214" spans="1:25"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row>
    <row r="215" spans="1:25"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row>
    <row r="216" spans="1:25"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row>
    <row r="217" spans="1:25"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row>
    <row r="218" spans="1:25"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row>
    <row r="219" spans="1:25"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row>
    <row r="220" spans="1:25"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row>
    <row r="221" spans="1:25"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row>
    <row r="222" spans="1:25"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row>
    <row r="223" spans="1:25"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row>
    <row r="224" spans="1:25"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row>
    <row r="225" spans="1:25"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row>
    <row r="226" spans="1:25"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row>
    <row r="227" spans="1:25"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row>
    <row r="228" spans="1:25"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row>
    <row r="229" spans="1:25"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row>
    <row r="230" spans="1:25"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row>
    <row r="231" spans="1:25"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row>
    <row r="232" spans="1:25"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row>
    <row r="233" spans="1:25"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row>
    <row r="234" spans="1:25"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row>
    <row r="235" spans="1:25"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row>
    <row r="236" spans="1:25"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row>
    <row r="237" spans="1:25"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row>
    <row r="238" spans="1:25"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row>
    <row r="239" spans="1:25"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row>
    <row r="240" spans="1:25"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row>
    <row r="241" spans="1:25"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row>
    <row r="242" spans="1:25"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row>
    <row r="243" spans="1:25"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row>
    <row r="244" spans="1:25"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row>
    <row r="245" spans="1:25"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row>
    <row r="246" spans="1:25"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row>
    <row r="247" spans="1:25"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row>
    <row r="248" spans="1:25"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row>
    <row r="249" spans="1:25"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row>
    <row r="250" spans="1:25"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row>
    <row r="251" spans="1:25"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row>
    <row r="252" spans="1:25"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row>
    <row r="253" spans="1:25"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row>
    <row r="254" spans="1:25"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row>
    <row r="255" spans="1:25"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row>
    <row r="256" spans="1:25"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row>
    <row r="257" spans="1:25"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row>
    <row r="258" spans="1:25"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row>
    <row r="259" spans="1:25"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row>
    <row r="260" spans="1:25"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row>
    <row r="261" spans="1:25"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row>
    <row r="262" spans="1:25"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row>
    <row r="263" spans="1:25"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row>
    <row r="264" spans="1:25"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row>
    <row r="265" spans="1:25"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row>
    <row r="266" spans="1:25"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row>
    <row r="267" spans="1:25"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row>
    <row r="268" spans="1:25"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row>
    <row r="269" spans="1:25"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row>
    <row r="270" spans="1:25"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row>
    <row r="271" spans="1:25"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row>
    <row r="272" spans="1:25"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row>
    <row r="273" spans="1:25"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row>
    <row r="274" spans="1:25"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row>
    <row r="275" spans="1:25"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row>
    <row r="276" spans="1:25"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row>
    <row r="277" spans="1:25"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row>
    <row r="278" spans="1:25"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row>
    <row r="279" spans="1:25"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row>
    <row r="280" spans="1:25"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row>
    <row r="281" spans="1:25"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row>
    <row r="282" spans="1:25"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row>
    <row r="283" spans="1:25"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row>
    <row r="284" spans="1:25"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row>
    <row r="285" spans="1:25"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row>
    <row r="286" spans="1:25"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row>
    <row r="287" spans="1:25"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row>
    <row r="288" spans="1:25"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row>
    <row r="289" spans="1:25"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row>
    <row r="290" spans="1:25"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row>
    <row r="291" spans="1:25"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row>
    <row r="292" spans="1:25"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row>
    <row r="293" spans="1:25"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row>
    <row r="294" spans="1:25"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row>
    <row r="295" spans="1:25"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row>
    <row r="296" spans="1:25"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row>
    <row r="297" spans="1:25"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row>
    <row r="298" spans="1:25"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row>
    <row r="299" spans="1:25"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row>
    <row r="300" spans="1:25"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row>
    <row r="301" spans="1:25"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row>
    <row r="302" spans="1:25"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row>
    <row r="303" spans="1:25"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row>
    <row r="304" spans="1:25"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row>
    <row r="305" spans="1:25"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row>
    <row r="306" spans="1:25"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row>
    <row r="307" spans="1:25"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row>
    <row r="308" spans="1:25"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row>
    <row r="309" spans="1:25"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row>
    <row r="310" spans="1:25"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spans="1:25"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row>
    <row r="312" spans="1:25"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row>
    <row r="313" spans="1:25"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row>
    <row r="314" spans="1:25"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row>
    <row r="315" spans="1:25"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row>
    <row r="316" spans="1:25"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row>
    <row r="317" spans="1:25"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row>
    <row r="318" spans="1:25"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row>
    <row r="319" spans="1:25"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row>
    <row r="320" spans="1:25"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row>
    <row r="321" spans="1:25"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row>
    <row r="322" spans="1:25"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row>
    <row r="323" spans="1:25"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row>
    <row r="324" spans="1:25"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row>
    <row r="325" spans="1:25"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row>
    <row r="326" spans="1:25"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row>
    <row r="327" spans="1:25"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row>
    <row r="328" spans="1:25"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row>
    <row r="329" spans="1:25"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row>
    <row r="330" spans="1:25"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row>
    <row r="331" spans="1:25"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row>
    <row r="332" spans="1:25"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row>
    <row r="333" spans="1:25"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row>
    <row r="334" spans="1:25"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row>
    <row r="335" spans="1:25"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row>
    <row r="336" spans="1:25"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row>
    <row r="337" spans="1:25"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row>
    <row r="338" spans="1:25"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row>
    <row r="339" spans="1:25"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row>
    <row r="340" spans="1:25"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row>
    <row r="341" spans="1:25"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row>
    <row r="342" spans="1:25"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row>
    <row r="343" spans="1:25"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row>
    <row r="344" spans="1:25"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row>
    <row r="345" spans="1:25"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row>
    <row r="346" spans="1:25"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row>
    <row r="347" spans="1:25"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row>
    <row r="348" spans="1:25"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row>
    <row r="349" spans="1:25"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row>
    <row r="350" spans="1:25"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row>
    <row r="351" spans="1:25"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row>
    <row r="352" spans="1:25"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row>
    <row r="353" spans="1:25"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row>
    <row r="354" spans="1:25"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row>
    <row r="355" spans="1:25"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row>
    <row r="356" spans="1:25"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row>
    <row r="357" spans="1:25"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row>
    <row r="358" spans="1:25"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row>
    <row r="359" spans="1:25"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row>
    <row r="360" spans="1:25"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row>
    <row r="361" spans="1:25"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row>
    <row r="362" spans="1:25"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row>
    <row r="363" spans="1:25"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row>
    <row r="364" spans="1:25"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row>
    <row r="365" spans="1:25"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row>
    <row r="366" spans="1:25"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row>
    <row r="367" spans="1:25"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row>
    <row r="368" spans="1:25"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row>
    <row r="369" spans="1:25"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row>
    <row r="370" spans="1:25"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row>
    <row r="371" spans="1:25"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row>
    <row r="372" spans="1:25"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row>
    <row r="373" spans="1:25"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row>
    <row r="374" spans="1:25"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row>
    <row r="375" spans="1:25"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row>
    <row r="376" spans="1:25"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row>
    <row r="377" spans="1:25"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row>
    <row r="378" spans="1:25"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row>
    <row r="379" spans="1:25"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row>
    <row r="380" spans="1:25"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row>
    <row r="381" spans="1:25"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row>
    <row r="382" spans="1:25"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row>
    <row r="383" spans="1:25"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row>
    <row r="384" spans="1:25"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row>
    <row r="385" spans="1:25"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row>
    <row r="386" spans="1:25"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row>
    <row r="387" spans="1:25"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row>
    <row r="388" spans="1:25"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row>
    <row r="389" spans="1:25"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row>
    <row r="390" spans="1:25"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row>
    <row r="391" spans="1:25"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row>
    <row r="392" spans="1:25"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row>
    <row r="393" spans="1:25"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row>
    <row r="394" spans="1:25"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row>
    <row r="395" spans="1:25"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row>
    <row r="396" spans="1:25"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row>
    <row r="397" spans="1:25"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row>
    <row r="398" spans="1:25"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row>
    <row r="399" spans="1:25"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row>
    <row r="400" spans="1:25"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row>
    <row r="401" spans="1:25"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row>
    <row r="402" spans="1:25"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row>
    <row r="403" spans="1:25"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row>
    <row r="404" spans="1:25"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row>
    <row r="405" spans="1:25"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row>
    <row r="406" spans="1:25"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row>
    <row r="407" spans="1:25"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row>
    <row r="408" spans="1:25"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row>
    <row r="409" spans="1:25"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row>
    <row r="410" spans="1:25"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row>
    <row r="411" spans="1:25"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row>
    <row r="412" spans="1:25"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row>
    <row r="413" spans="1:25"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row>
    <row r="414" spans="1:25"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row>
    <row r="415" spans="1:25"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row>
    <row r="416" spans="1:25"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row>
    <row r="417" spans="1:25"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row>
    <row r="418" spans="1:25"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row>
    <row r="419" spans="1:25"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row>
    <row r="420" spans="1:25"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row>
    <row r="421" spans="1:25"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row>
    <row r="422" spans="1:25"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row>
    <row r="423" spans="1:25"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row>
    <row r="424" spans="1:25"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row>
    <row r="425" spans="1:25"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row>
    <row r="426" spans="1:25"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row>
    <row r="427" spans="1:25"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row>
    <row r="428" spans="1:25"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row>
    <row r="429" spans="1:25"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row>
    <row r="430" spans="1:25"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row>
    <row r="431" spans="1:25"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row>
    <row r="432" spans="1:25"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row>
    <row r="433" spans="1:25"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row>
    <row r="434" spans="1:25"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row>
    <row r="435" spans="1:25"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row>
    <row r="436" spans="1:25"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row>
    <row r="437" spans="1:25"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row>
    <row r="438" spans="1:25"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row>
    <row r="439" spans="1:25"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row>
    <row r="440" spans="1:25"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row>
    <row r="441" spans="1:25"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row>
    <row r="442" spans="1:25"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row>
    <row r="443" spans="1:25"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row>
    <row r="444" spans="1:25"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row>
    <row r="445" spans="1:25"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row>
    <row r="446" spans="1:25"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row>
    <row r="447" spans="1:25"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row>
    <row r="448" spans="1:25"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row>
    <row r="449" spans="1:25"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row>
    <row r="450" spans="1:25"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row>
    <row r="451" spans="1:25"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row>
    <row r="452" spans="1:25"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row>
    <row r="453" spans="1:25"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row>
    <row r="454" spans="1:25"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row>
    <row r="455" spans="1:25"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row>
    <row r="456" spans="1:25"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row>
    <row r="457" spans="1:25"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row>
    <row r="458" spans="1:25"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row>
    <row r="459" spans="1:25"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row>
    <row r="460" spans="1:25"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row>
    <row r="461" spans="1:25"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row>
    <row r="462" spans="1:25"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row>
    <row r="463" spans="1:25"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row>
    <row r="464" spans="1:25"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row>
    <row r="465" spans="1:25"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row>
    <row r="466" spans="1:25"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row>
    <row r="467" spans="1:25"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row>
    <row r="468" spans="1:25"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row>
    <row r="469" spans="1:25"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row>
    <row r="470" spans="1:25"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row>
    <row r="471" spans="1:25"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row>
    <row r="472" spans="1:25"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row>
    <row r="473" spans="1:25"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row>
    <row r="474" spans="1:25"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row>
    <row r="475" spans="1:25"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row>
    <row r="476" spans="1:25"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row>
    <row r="477" spans="1:25"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row>
    <row r="478" spans="1:25"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row>
    <row r="479" spans="1:25"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row>
    <row r="480" spans="1:25"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row>
    <row r="481" spans="1:25"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row>
    <row r="482" spans="1:25"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row>
    <row r="483" spans="1:25"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row>
    <row r="484" spans="1:25"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row>
    <row r="485" spans="1:25"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row>
    <row r="486" spans="1:25"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row>
    <row r="487" spans="1:25"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row>
    <row r="488" spans="1:25"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row>
    <row r="489" spans="1:25"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row>
    <row r="490" spans="1:25"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row>
    <row r="491" spans="1:25"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row>
    <row r="492" spans="1:25"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row>
    <row r="493" spans="1:25"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row>
    <row r="494" spans="1:25"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row>
    <row r="495" spans="1:25"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row>
    <row r="496" spans="1:25"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row>
    <row r="497" spans="1:25"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row>
    <row r="498" spans="1:25"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row>
    <row r="499" spans="1:25"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row>
    <row r="500" spans="1:25"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row>
    <row r="501" spans="1:25"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row>
    <row r="502" spans="1:25"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row>
    <row r="503" spans="1:25"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row>
    <row r="504" spans="1:25"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row>
    <row r="505" spans="1:25"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row>
    <row r="506" spans="1:25"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row>
    <row r="507" spans="1:25"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row>
    <row r="508" spans="1:25"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row>
    <row r="509" spans="1:25"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row>
    <row r="510" spans="1:25"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row>
    <row r="511" spans="1:25"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row>
    <row r="512" spans="1:25"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row>
    <row r="513" spans="1:25"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row>
    <row r="514" spans="1:25"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row>
    <row r="515" spans="1:25"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row>
    <row r="516" spans="1:25"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row>
    <row r="517" spans="1:25"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row>
    <row r="518" spans="1:25"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row>
    <row r="519" spans="1:25"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row>
    <row r="520" spans="1:25"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row>
    <row r="521" spans="1:25"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row>
    <row r="522" spans="1:25"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row>
    <row r="523" spans="1:25"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row>
    <row r="524" spans="1:25"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row>
    <row r="525" spans="1:25"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row>
    <row r="526" spans="1:25"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row>
    <row r="527" spans="1:25"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row>
    <row r="528" spans="1:25"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row>
    <row r="529" spans="1:25"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row>
    <row r="530" spans="1:25"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row>
    <row r="531" spans="1:25"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row>
    <row r="532" spans="1:25"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row>
    <row r="533" spans="1:25"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row>
    <row r="534" spans="1:25"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row>
    <row r="535" spans="1:25"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row>
    <row r="536" spans="1:25"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row>
    <row r="537" spans="1:25"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row>
    <row r="538" spans="1:25"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row>
    <row r="539" spans="1:25"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row>
    <row r="540" spans="1:25"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row>
    <row r="541" spans="1:25"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row>
    <row r="542" spans="1:25"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row>
    <row r="543" spans="1:25"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row>
    <row r="544" spans="1:25"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row>
    <row r="545" spans="1:25"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row>
    <row r="546" spans="1:25"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row>
    <row r="547" spans="1:25"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row>
    <row r="548" spans="1:25"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row>
    <row r="549" spans="1:25"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row>
    <row r="550" spans="1:25"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row>
    <row r="551" spans="1:25"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row>
    <row r="552" spans="1:25"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row>
    <row r="553" spans="1:25"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row>
    <row r="554" spans="1:25"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row>
    <row r="555" spans="1:25"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row>
    <row r="556" spans="1:25"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row>
    <row r="557" spans="1:25"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row>
    <row r="558" spans="1:25"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row>
    <row r="559" spans="1:25"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row>
    <row r="560" spans="1:25"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row>
    <row r="561" spans="1:25"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row>
    <row r="562" spans="1:25"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row>
    <row r="563" spans="1:25"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row>
    <row r="564" spans="1:25"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row>
    <row r="565" spans="1:25"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row>
    <row r="566" spans="1:25"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row>
    <row r="567" spans="1:25"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row>
    <row r="568" spans="1:25"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row>
    <row r="569" spans="1:25"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row>
    <row r="570" spans="1:25"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row>
    <row r="571" spans="1:25"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row>
    <row r="572" spans="1:25"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row>
    <row r="573" spans="1:25"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row>
    <row r="574" spans="1:25"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row>
    <row r="575" spans="1:25"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row>
    <row r="576" spans="1:25"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row>
    <row r="577" spans="1:25"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row>
    <row r="578" spans="1:25"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row>
    <row r="579" spans="1:25"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row>
    <row r="580" spans="1:25"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row>
    <row r="581" spans="1:25"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row>
    <row r="582" spans="1:25"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row>
    <row r="583" spans="1:25"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row>
    <row r="584" spans="1:25"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row>
    <row r="585" spans="1:25"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row>
    <row r="586" spans="1:25"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row>
    <row r="587" spans="1:25"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row>
    <row r="588" spans="1:25"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row>
    <row r="589" spans="1:25"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row>
    <row r="590" spans="1:25"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row>
    <row r="591" spans="1:25"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row>
    <row r="592" spans="1:25"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row>
    <row r="593" spans="1:25"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row>
    <row r="594" spans="1:25"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row>
    <row r="595" spans="1:25"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row>
    <row r="596" spans="1:25"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row>
    <row r="597" spans="1:25"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row>
    <row r="598" spans="1:25"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row>
    <row r="599" spans="1:25"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row>
    <row r="600" spans="1:25"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row>
    <row r="601" spans="1:25"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row>
    <row r="602" spans="1:25"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row>
    <row r="603" spans="1:25"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row>
    <row r="604" spans="1:25"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row>
    <row r="605" spans="1:25"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row>
    <row r="606" spans="1:25"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row>
    <row r="607" spans="1:25"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row>
    <row r="608" spans="1:25"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row>
    <row r="609" spans="1:25"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row>
    <row r="610" spans="1:25"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row>
    <row r="611" spans="1:25"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row>
    <row r="612" spans="1:25"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row>
    <row r="613" spans="1:25"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row>
    <row r="614" spans="1:25"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row>
    <row r="615" spans="1:25"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row>
    <row r="616" spans="1:25"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row>
    <row r="617" spans="1:25"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row>
    <row r="618" spans="1:25"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row>
    <row r="619" spans="1:25"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row>
    <row r="620" spans="1:25"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row>
    <row r="621" spans="1:25"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row>
    <row r="622" spans="1:25"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row>
    <row r="623" spans="1:25"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row>
    <row r="624" spans="1:25"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row>
    <row r="625" spans="1:25"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row>
    <row r="626" spans="1:25"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row>
    <row r="627" spans="1:25"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row>
    <row r="628" spans="1:25"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row>
    <row r="629" spans="1:25"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row>
    <row r="630" spans="1:25"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row>
    <row r="631" spans="1:25"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row>
    <row r="632" spans="1:25"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row>
    <row r="633" spans="1:25"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row>
    <row r="634" spans="1:25"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row>
    <row r="635" spans="1:25"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row>
    <row r="636" spans="1:25"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row>
    <row r="637" spans="1:25"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row>
    <row r="638" spans="1:25"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row>
    <row r="639" spans="1:25"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row>
    <row r="640" spans="1:25"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row>
    <row r="641" spans="1:25"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row>
    <row r="642" spans="1:25"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row>
    <row r="643" spans="1:25"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row>
    <row r="644" spans="1:25"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row>
    <row r="645" spans="1:25"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row>
    <row r="646" spans="1:25"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row>
    <row r="647" spans="1:25"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row>
    <row r="648" spans="1:25"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row>
    <row r="649" spans="1:25"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row>
    <row r="650" spans="1:25"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row>
    <row r="651" spans="1:25"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row>
    <row r="652" spans="1:25"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row>
    <row r="653" spans="1:25"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row>
    <row r="654" spans="1:25"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row>
    <row r="655" spans="1:25"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row>
    <row r="656" spans="1:25"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row>
    <row r="657" spans="1:25"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row>
    <row r="658" spans="1:25"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row>
    <row r="659" spans="1:25"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row>
    <row r="660" spans="1:25"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row>
    <row r="661" spans="1:25"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row>
    <row r="662" spans="1:25"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row>
    <row r="663" spans="1:25"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row>
    <row r="664" spans="1:25"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row>
    <row r="665" spans="1:25"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row>
    <row r="666" spans="1:25"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row>
    <row r="667" spans="1:25"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row>
    <row r="668" spans="1:25"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row>
    <row r="669" spans="1:25"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row>
    <row r="670" spans="1:25"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row>
    <row r="671" spans="1:25"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row>
    <row r="672" spans="1:25"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row>
    <row r="673" spans="1:25"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row>
    <row r="674" spans="1:25"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row>
    <row r="675" spans="1:25"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row>
    <row r="676" spans="1:25"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row>
    <row r="677" spans="1:25"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row>
    <row r="678" spans="1:25"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row>
    <row r="679" spans="1:25"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row>
    <row r="680" spans="1:25"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row>
    <row r="681" spans="1:25"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row>
    <row r="682" spans="1:25"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row>
    <row r="683" spans="1:25"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row>
    <row r="684" spans="1:25"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row>
    <row r="685" spans="1:25"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row>
    <row r="686" spans="1:25"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row>
    <row r="687" spans="1:25"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row>
    <row r="688" spans="1:25"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row>
    <row r="689" spans="1:25"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row>
    <row r="690" spans="1:25"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row>
    <row r="691" spans="1:25"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row>
    <row r="692" spans="1:25"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row>
    <row r="693" spans="1:25"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row>
    <row r="694" spans="1:25"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row>
    <row r="695" spans="1:25"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row>
    <row r="696" spans="1:25"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row>
    <row r="697" spans="1:25"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row>
    <row r="698" spans="1:25"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row>
    <row r="699" spans="1:25"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row>
    <row r="700" spans="1:25"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row>
    <row r="701" spans="1:25"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row>
    <row r="702" spans="1:25"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row>
    <row r="703" spans="1:25"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row>
    <row r="704" spans="1:25"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row>
    <row r="705" spans="1:25"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row>
    <row r="706" spans="1:25"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row>
    <row r="707" spans="1:25"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row>
    <row r="708" spans="1:25"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row>
    <row r="709" spans="1:25"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row>
    <row r="710" spans="1:25"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row>
    <row r="711" spans="1:25"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row>
    <row r="712" spans="1:25"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row>
    <row r="713" spans="1:25"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row>
    <row r="714" spans="1:25"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row>
    <row r="715" spans="1:25"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row>
    <row r="716" spans="1:25"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row>
    <row r="717" spans="1:25"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row>
    <row r="718" spans="1:25"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row>
    <row r="719" spans="1:25"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row>
    <row r="720" spans="1:25"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row>
    <row r="721" spans="1:25"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row>
    <row r="722" spans="1:25"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row>
    <row r="723" spans="1:25"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row>
    <row r="724" spans="1:25"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row>
    <row r="725" spans="1:25"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row>
    <row r="726" spans="1:25"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row>
    <row r="727" spans="1:25"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row>
    <row r="728" spans="1:25"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row>
    <row r="729" spans="1:25"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row>
    <row r="730" spans="1:25"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row>
    <row r="731" spans="1:25"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row>
    <row r="732" spans="1:25"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row>
    <row r="733" spans="1:25"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row>
    <row r="734" spans="1:25"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row>
    <row r="735" spans="1:25"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row>
    <row r="736" spans="1:25"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row>
    <row r="737" spans="1:25"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row>
    <row r="738" spans="1:25"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row>
    <row r="739" spans="1:25"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row>
    <row r="740" spans="1:25"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row>
    <row r="741" spans="1:25"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row>
    <row r="742" spans="1:25"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row>
    <row r="743" spans="1:25"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row>
    <row r="744" spans="1:25"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row>
    <row r="745" spans="1:25"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row>
    <row r="746" spans="1:25"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row>
    <row r="747" spans="1:25"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row>
    <row r="748" spans="1:25"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row>
    <row r="749" spans="1:25"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row>
    <row r="750" spans="1:25"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row>
    <row r="751" spans="1:25"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row>
    <row r="752" spans="1:25"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row>
    <row r="753" spans="1:25"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row>
    <row r="754" spans="1:25"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row>
    <row r="755" spans="1:25"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row>
    <row r="756" spans="1:25"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row>
    <row r="757" spans="1:25"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row>
    <row r="758" spans="1:25"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row>
    <row r="759" spans="1:25"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row>
    <row r="760" spans="1:25"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row>
    <row r="761" spans="1:25"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row>
    <row r="762" spans="1:25"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row>
    <row r="763" spans="1:25"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row>
    <row r="764" spans="1:25"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row>
    <row r="765" spans="1:25"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row>
    <row r="766" spans="1:25"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row>
    <row r="767" spans="1:25"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row>
    <row r="768" spans="1:25"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row>
    <row r="769" spans="1:25"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row>
    <row r="770" spans="1:25"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row>
    <row r="771" spans="1:25"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row>
    <row r="772" spans="1:25"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row>
    <row r="773" spans="1:25"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row>
    <row r="774" spans="1:25"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row>
    <row r="775" spans="1:25"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row>
    <row r="776" spans="1:25"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row>
    <row r="777" spans="1:25"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row>
    <row r="778" spans="1:25"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row>
    <row r="779" spans="1:25"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row>
    <row r="780" spans="1:25"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row>
    <row r="781" spans="1:25"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row>
    <row r="782" spans="1:25"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row>
    <row r="783" spans="1:25"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row>
    <row r="784" spans="1:25"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row>
    <row r="785" spans="1:25"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row>
    <row r="786" spans="1:25"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row>
    <row r="787" spans="1:25"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row>
    <row r="788" spans="1:25"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row>
    <row r="789" spans="1:25"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row>
    <row r="790" spans="1:25"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row>
    <row r="791" spans="1:25"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row>
    <row r="792" spans="1:25"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row>
    <row r="793" spans="1:25"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row>
    <row r="794" spans="1:25"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row>
    <row r="795" spans="1:25"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row>
    <row r="796" spans="1:25"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row>
    <row r="797" spans="1:25"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row>
    <row r="798" spans="1:25"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row>
    <row r="799" spans="1:25"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row>
    <row r="800" spans="1:25"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row>
    <row r="801" spans="1:25"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row>
    <row r="802" spans="1:25"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row>
    <row r="803" spans="1:25"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row>
    <row r="804" spans="1:25"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row>
    <row r="805" spans="1:25"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row>
    <row r="806" spans="1:25"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row>
    <row r="807" spans="1:25"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row>
    <row r="808" spans="1:25"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row>
    <row r="809" spans="1:25"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row>
    <row r="810" spans="1:25"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row>
    <row r="811" spans="1:25"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row>
    <row r="812" spans="1:25"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row>
    <row r="813" spans="1:25"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row>
    <row r="814" spans="1:25"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row>
    <row r="815" spans="1:25"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row>
    <row r="816" spans="1:25"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row>
    <row r="817" spans="1:25"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row>
    <row r="818" spans="1:25"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row>
    <row r="819" spans="1:25"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row>
    <row r="820" spans="1:25"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row>
    <row r="821" spans="1:25"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row>
    <row r="822" spans="1:25"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row>
    <row r="823" spans="1:25"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row>
    <row r="824" spans="1:25"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row>
    <row r="825" spans="1:25"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row>
    <row r="826" spans="1:25"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row>
    <row r="827" spans="1:25"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row>
    <row r="828" spans="1:25"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row>
    <row r="829" spans="1:25"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row>
    <row r="830" spans="1:25"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row>
    <row r="831" spans="1:25"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row>
    <row r="832" spans="1:25"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row>
    <row r="833" spans="1:25"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row>
    <row r="834" spans="1:25"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row>
    <row r="835" spans="1:25"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row>
    <row r="836" spans="1:25"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row>
    <row r="837" spans="1:25"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row>
    <row r="838" spans="1:25"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row>
    <row r="839" spans="1:25"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row>
    <row r="840" spans="1:25"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row>
    <row r="841" spans="1:25"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row>
    <row r="842" spans="1:25"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row>
    <row r="843" spans="1:25"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row>
    <row r="844" spans="1:25"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row>
    <row r="845" spans="1:25"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row>
    <row r="846" spans="1:25"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row>
    <row r="847" spans="1:25"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row>
    <row r="848" spans="1:25"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row>
    <row r="849" spans="1:25"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row>
    <row r="850" spans="1:25"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row>
    <row r="851" spans="1:25"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row>
    <row r="852" spans="1:25"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row>
    <row r="853" spans="1:25"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row>
    <row r="854" spans="1:25"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row>
    <row r="855" spans="1:25"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row>
    <row r="856" spans="1:25"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row>
    <row r="857" spans="1:25"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row>
    <row r="858" spans="1:25"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row>
    <row r="859" spans="1:25"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row>
    <row r="860" spans="1:25"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row>
    <row r="861" spans="1:25"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row>
    <row r="862" spans="1:25"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row>
    <row r="863" spans="1:25"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row>
    <row r="864" spans="1:25"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row>
    <row r="865" spans="1:25"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row>
    <row r="866" spans="1:25"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row>
    <row r="867" spans="1:25"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row>
    <row r="868" spans="1:25"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row>
    <row r="869" spans="1:25"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row>
    <row r="870" spans="1:25"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row>
    <row r="871" spans="1:25"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row>
    <row r="872" spans="1:25"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row>
    <row r="873" spans="1:25"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row>
    <row r="874" spans="1:25"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row>
    <row r="875" spans="1:25"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row>
    <row r="876" spans="1:25"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row>
    <row r="877" spans="1:25"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row>
    <row r="878" spans="1:25"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row>
    <row r="879" spans="1:25"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row>
    <row r="880" spans="1:25"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row>
    <row r="881" spans="1:25"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row>
    <row r="882" spans="1:25"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row>
    <row r="883" spans="1:25"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row>
    <row r="884" spans="1:25"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row>
    <row r="885" spans="1:25"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row>
    <row r="886" spans="1:25"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row>
    <row r="887" spans="1:25"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row>
    <row r="888" spans="1:25"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row>
    <row r="889" spans="1:25"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row>
    <row r="890" spans="1:25"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row>
    <row r="891" spans="1:25"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row>
    <row r="892" spans="1:25"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row>
    <row r="893" spans="1:25"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row>
    <row r="894" spans="1:25"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row>
    <row r="895" spans="1:25"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row>
    <row r="896" spans="1:25"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row>
    <row r="897" spans="1:25"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row>
    <row r="898" spans="1:25"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row>
    <row r="899" spans="1:25"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row>
    <row r="900" spans="1:25"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row>
    <row r="901" spans="1:25"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row>
    <row r="902" spans="1:25"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row>
    <row r="903" spans="1:25"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row>
    <row r="904" spans="1:25"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row>
    <row r="905" spans="1:25"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row>
    <row r="906" spans="1:25"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row>
    <row r="907" spans="1:25"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row>
    <row r="908" spans="1:25"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row>
    <row r="909" spans="1:25"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row>
    <row r="910" spans="1:25"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row>
    <row r="911" spans="1:25"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row>
    <row r="912" spans="1:25"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row>
    <row r="913" spans="1:25"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row>
    <row r="914" spans="1:25"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row>
    <row r="915" spans="1:25"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row>
    <row r="916" spans="1:25"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row>
    <row r="917" spans="1:25"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row>
    <row r="918" spans="1:25"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row>
    <row r="919" spans="1:25"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row>
    <row r="920" spans="1:25"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row>
    <row r="921" spans="1:25"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row>
    <row r="922" spans="1:25"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row>
    <row r="923" spans="1:25"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row>
    <row r="924" spans="1:25"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row>
    <row r="925" spans="1:25"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row>
    <row r="926" spans="1:25"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row>
    <row r="927" spans="1:25"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row>
    <row r="928" spans="1:25"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row>
    <row r="929" spans="1:25"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row>
    <row r="930" spans="1:25"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row>
    <row r="931" spans="1:25"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row>
    <row r="932" spans="1:25"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row>
    <row r="933" spans="1:25"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row>
    <row r="934" spans="1:25"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row>
    <row r="935" spans="1:25"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row>
    <row r="936" spans="1:25"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row>
    <row r="937" spans="1:25"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row>
    <row r="938" spans="1:25"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row>
    <row r="939" spans="1:25"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row>
    <row r="940" spans="1:25"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row>
    <row r="941" spans="1:25"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row>
    <row r="942" spans="1:25"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row>
    <row r="943" spans="1:25"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row>
    <row r="944" spans="1:25"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row>
    <row r="945" spans="1:25"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row>
    <row r="946" spans="1:25"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row>
    <row r="947" spans="1:25"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row>
    <row r="948" spans="1:25"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row>
    <row r="949" spans="1:25"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row>
    <row r="950" spans="1:25"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row>
    <row r="951" spans="1:25"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row>
    <row r="952" spans="1:25"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row>
    <row r="953" spans="1:25"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row>
    <row r="954" spans="1:25"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row>
    <row r="955" spans="1:25"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row>
    <row r="956" spans="1:25"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row>
    <row r="957" spans="1:25"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row>
    <row r="958" spans="1:25"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row>
    <row r="959" spans="1:25"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row>
    <row r="960" spans="1:25"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row>
    <row r="961" spans="1:25"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row>
    <row r="962" spans="1:25"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row>
    <row r="963" spans="1:25"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row>
    <row r="964" spans="1:25"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row>
    <row r="965" spans="1:25"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row>
    <row r="966" spans="1:25"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row>
    <row r="967" spans="1:25"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row>
    <row r="968" spans="1:25"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row>
    <row r="969" spans="1:25"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row>
    <row r="970" spans="1:25"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row>
    <row r="971" spans="1:25"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row>
    <row r="972" spans="1:25"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row>
    <row r="973" spans="1:25"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row>
    <row r="974" spans="1:25"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row>
    <row r="975" spans="1:25"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row>
    <row r="976" spans="1:25"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row>
    <row r="977" spans="1:25"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row>
    <row r="978" spans="1:25"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row>
    <row r="979" spans="1:25"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row>
    <row r="980" spans="1:25"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row>
    <row r="981" spans="1:25"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row>
    <row r="982" spans="1:25"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row>
    <row r="983" spans="1:25"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row>
    <row r="984" spans="1:25"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row>
    <row r="985" spans="1:25"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row>
    <row r="986" spans="1:25"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row>
    <row r="987" spans="1:25"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row>
    <row r="988" spans="1:25"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row>
    <row r="989" spans="1:25"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row>
    <row r="990" spans="1:25"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row>
    <row r="991" spans="1:25"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row>
    <row r="992" spans="1:25"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row>
    <row r="993" spans="1:25"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row>
    <row r="994" spans="1:25"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row>
    <row r="995" spans="1:25"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row>
    <row r="996" spans="1:25"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row>
    <row r="997" spans="1:25"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row>
    <row r="998" spans="1:25"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row>
    <row r="999" spans="1:25" ht="11.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row>
    <row r="1000" spans="1:25"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ht="11.2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ht="11.2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ht="11.25" customHeight="1">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sheetData>
  <mergeCells count="1">
    <mergeCell ref="B2:O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pageSetUpPr fitToPage="1"/>
  </sheetPr>
  <dimension ref="A1:C1000"/>
  <sheetViews>
    <sheetView showGridLines="0" workbookViewId="0"/>
  </sheetViews>
  <sheetFormatPr defaultColWidth="14.42578125" defaultRowHeight="15" customHeight="1"/>
  <cols>
    <col min="1" max="1" width="2" customWidth="1"/>
    <col min="2" max="2" width="90" customWidth="1"/>
    <col min="3" max="3" width="2.5703125" customWidth="1"/>
    <col min="4" max="4" width="9.7109375" customWidth="1"/>
    <col min="5" max="26" width="9" customWidth="1"/>
  </cols>
  <sheetData>
    <row r="1" spans="2:3" ht="12" customHeight="1">
      <c r="C1" s="1"/>
    </row>
    <row r="2" spans="2:3" ht="12" customHeight="1">
      <c r="C2" s="1"/>
    </row>
    <row r="3" spans="2:3" ht="12" customHeight="1">
      <c r="C3" s="1"/>
    </row>
    <row r="4" spans="2:3" ht="12" customHeight="1">
      <c r="C4" s="1"/>
    </row>
    <row r="5" spans="2:3" ht="12" customHeight="1">
      <c r="C5" s="1"/>
    </row>
    <row r="6" spans="2:3" ht="12" customHeight="1">
      <c r="C6" s="1"/>
    </row>
    <row r="7" spans="2:3" ht="12" customHeight="1">
      <c r="B7" s="18"/>
      <c r="C7" s="1"/>
    </row>
    <row r="8" spans="2:3" ht="12" customHeight="1">
      <c r="B8" s="23"/>
      <c r="C8" s="1"/>
    </row>
    <row r="9" spans="2:3" ht="12" customHeight="1">
      <c r="C9" s="1"/>
    </row>
    <row r="10" spans="2:3" ht="12" customHeight="1">
      <c r="C10" s="1"/>
    </row>
    <row r="11" spans="2:3" ht="12" customHeight="1">
      <c r="C11" s="1"/>
    </row>
    <row r="12" spans="2:3" ht="12" customHeight="1">
      <c r="C12" s="1"/>
    </row>
    <row r="13" spans="2:3" ht="12" customHeight="1">
      <c r="C13" s="1"/>
    </row>
    <row r="14" spans="2:3" ht="12" customHeight="1">
      <c r="C14" s="1"/>
    </row>
    <row r="15" spans="2:3" ht="12" customHeight="1">
      <c r="C15" s="1"/>
    </row>
    <row r="16" spans="2:3" ht="12" customHeight="1">
      <c r="C16" s="1"/>
    </row>
    <row r="17" spans="1:3" ht="12" customHeight="1">
      <c r="C17" s="1"/>
    </row>
    <row r="18" spans="1:3" ht="12" customHeight="1">
      <c r="C18" s="1"/>
    </row>
    <row r="19" spans="1:3" ht="31.9" customHeight="1">
      <c r="B19" s="62" t="s">
        <v>22</v>
      </c>
      <c r="C19" s="1"/>
    </row>
    <row r="20" spans="1:3" ht="12" customHeight="1">
      <c r="C20" s="1"/>
    </row>
    <row r="21" spans="1:3" ht="12" customHeight="1">
      <c r="A21" s="1"/>
      <c r="B21" s="1"/>
      <c r="C21" s="1"/>
    </row>
    <row r="22" spans="1:3" ht="12" customHeight="1"/>
    <row r="23" spans="1:3" ht="12" customHeight="1"/>
    <row r="24" spans="1:3" ht="12" customHeight="1"/>
    <row r="25" spans="1:3" ht="12" customHeight="1"/>
    <row r="26" spans="1:3" ht="12" customHeight="1"/>
    <row r="27" spans="1:3" ht="12" customHeight="1"/>
    <row r="28" spans="1:3" ht="12" customHeight="1"/>
    <row r="29" spans="1:3" ht="12" customHeight="1"/>
    <row r="30" spans="1:3" ht="12" customHeight="1"/>
    <row r="31" spans="1:3" ht="12" customHeight="1"/>
    <row r="32" spans="1:3"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6" right="0.6" top="1" bottom="1" header="0" footer="0"/>
  <pageSetup orientation="landscape"/>
  <headerFooter>
    <oddHeader>&amp;RDraft - Work in Progress</oddHeader>
    <oddFooter>&amp;L&amp;F &amp;D, &amp;T&amp;CPage &amp;P of &amp;R&amp;A</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980"/>
  <sheetViews>
    <sheetView showGridLines="0" workbookViewId="0"/>
  </sheetViews>
  <sheetFormatPr defaultColWidth="14.42578125" defaultRowHeight="15" customHeight="1"/>
  <cols>
    <col min="1" max="1" width="2" customWidth="1"/>
    <col min="2" max="15" width="8.7109375" customWidth="1"/>
    <col min="16" max="16" width="2.5703125" customWidth="1"/>
    <col min="17" max="26" width="8.7109375" customWidth="1"/>
  </cols>
  <sheetData>
    <row r="1" spans="1:16" s="325" customFormat="1" ht="3" customHeight="1">
      <c r="P1" s="300"/>
    </row>
    <row r="2" spans="1:16" ht="23.25">
      <c r="B2" s="426" t="s">
        <v>1</v>
      </c>
      <c r="C2" s="426"/>
      <c r="D2" s="426"/>
      <c r="E2" s="426"/>
      <c r="F2" s="426"/>
      <c r="G2" s="426"/>
      <c r="H2" s="426"/>
      <c r="I2" s="426"/>
      <c r="J2" s="426"/>
      <c r="K2" s="426"/>
      <c r="L2" s="426"/>
      <c r="M2" s="426"/>
      <c r="N2" s="426"/>
      <c r="O2" s="426"/>
      <c r="P2" s="300"/>
    </row>
    <row r="3" spans="1:16" ht="11.25" customHeight="1">
      <c r="P3" s="300"/>
    </row>
    <row r="4" spans="1:16" ht="11.25" customHeight="1">
      <c r="P4" s="300"/>
    </row>
    <row r="5" spans="1:16" ht="11.25" customHeight="1">
      <c r="P5" s="300"/>
    </row>
    <row r="6" spans="1:16" ht="11.25" customHeight="1">
      <c r="P6" s="300"/>
    </row>
    <row r="7" spans="1:16" ht="11.25" customHeight="1">
      <c r="P7" s="300"/>
    </row>
    <row r="8" spans="1:16" ht="11.25" customHeight="1">
      <c r="P8" s="300"/>
    </row>
    <row r="9" spans="1:16" ht="11.25" customHeight="1">
      <c r="P9" s="300"/>
    </row>
    <row r="10" spans="1:16" ht="11.25" customHeight="1">
      <c r="P10" s="300"/>
    </row>
    <row r="11" spans="1:16" ht="11.25" customHeight="1">
      <c r="A11" s="300"/>
      <c r="B11" s="300"/>
      <c r="C11" s="300"/>
      <c r="D11" s="300"/>
      <c r="E11" s="300"/>
      <c r="F11" s="300"/>
      <c r="G11" s="300"/>
      <c r="H11" s="300"/>
      <c r="I11" s="300"/>
      <c r="J11" s="300"/>
      <c r="K11" s="300"/>
      <c r="L11" s="300"/>
      <c r="M11" s="300"/>
      <c r="N11" s="300"/>
      <c r="O11" s="300"/>
      <c r="P11" s="300"/>
    </row>
    <row r="12" spans="1:16" ht="11.25" customHeight="1"/>
    <row r="13" spans="1:16" ht="11.25" customHeight="1"/>
    <row r="14" spans="1:16" ht="11.25" customHeight="1"/>
    <row r="15" spans="1:16" ht="11.25" customHeight="1"/>
    <row r="16" spans="1:16"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sheetData>
  <mergeCells count="1">
    <mergeCell ref="B2:O2"/>
  </mergeCells>
  <pageMargins left="0.6" right="0.6" top="1" bottom="1" header="0" footer="0"/>
  <pageSetup orientation="landscape" r:id="rId1"/>
  <headerFooter>
    <oddHeader>&amp;RDraft - Work in Progress</oddHeader>
    <oddFooter>&amp;L&amp;F &amp;D, &amp;T&amp;C Page &amp;P of &amp;R&amp;A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E0C6"/>
  </sheetPr>
  <dimension ref="A1:Z1005"/>
  <sheetViews>
    <sheetView showGridLines="0" zoomScale="110" zoomScaleNormal="110" workbookViewId="0">
      <selection activeCell="B21" sqref="B21"/>
    </sheetView>
  </sheetViews>
  <sheetFormatPr defaultColWidth="14.42578125" defaultRowHeight="15" customHeight="1"/>
  <cols>
    <col min="1" max="1" width="1.28515625" customWidth="1"/>
    <col min="2" max="2" width="24" customWidth="1"/>
    <col min="3" max="3" width="10.42578125" bestFit="1" customWidth="1"/>
    <col min="4" max="4" width="5.7109375" customWidth="1"/>
    <col min="5" max="5" width="12.28515625" customWidth="1"/>
    <col min="6" max="6" width="12.42578125" customWidth="1"/>
    <col min="7" max="7" width="10.28515625" customWidth="1"/>
    <col min="8" max="9" width="15.7109375" customWidth="1"/>
    <col min="10" max="10" width="8" customWidth="1"/>
    <col min="11" max="11" width="10.42578125" customWidth="1"/>
    <col min="12" max="12" width="11.28515625" customWidth="1"/>
    <col min="13" max="13" width="2.5703125" customWidth="1"/>
    <col min="14" max="26" width="11.28515625" customWidth="1"/>
  </cols>
  <sheetData>
    <row r="1" spans="1:26" s="295" customFormat="1" ht="3" customHeight="1">
      <c r="M1" s="300"/>
    </row>
    <row r="2" spans="1:26" ht="23.25">
      <c r="A2" s="167"/>
      <c r="B2" s="426" t="s">
        <v>23</v>
      </c>
      <c r="C2" s="426"/>
      <c r="D2" s="426"/>
      <c r="E2" s="426"/>
      <c r="F2" s="426"/>
      <c r="G2" s="426"/>
      <c r="H2" s="426"/>
      <c r="I2" s="426"/>
      <c r="J2" s="426"/>
      <c r="K2" s="426"/>
      <c r="L2" s="426"/>
      <c r="M2" s="299"/>
      <c r="N2" s="7"/>
      <c r="O2" s="7"/>
      <c r="P2" s="7"/>
      <c r="Q2" s="7"/>
      <c r="R2" s="167"/>
      <c r="S2" s="167"/>
      <c r="T2" s="167"/>
      <c r="U2" s="167"/>
      <c r="V2" s="167"/>
      <c r="W2" s="167"/>
      <c r="X2" s="167"/>
      <c r="Y2" s="167"/>
      <c r="Z2" s="167"/>
    </row>
    <row r="3" spans="1:26" ht="12.75" customHeight="1">
      <c r="A3" s="7"/>
      <c r="B3" s="7"/>
      <c r="C3" s="7"/>
      <c r="D3" s="7"/>
      <c r="E3" s="171"/>
      <c r="F3" s="7"/>
      <c r="G3" s="7"/>
      <c r="H3" s="169"/>
      <c r="I3" s="170"/>
      <c r="J3" s="167"/>
      <c r="K3" s="167"/>
      <c r="L3" s="170"/>
      <c r="M3" s="299"/>
      <c r="N3" s="7"/>
      <c r="O3" s="7"/>
      <c r="P3" s="7"/>
      <c r="Q3" s="7"/>
      <c r="R3" s="167"/>
      <c r="S3" s="167"/>
      <c r="T3" s="167"/>
      <c r="U3" s="167"/>
      <c r="V3" s="167"/>
      <c r="W3" s="167"/>
      <c r="X3" s="167"/>
      <c r="Y3" s="167"/>
      <c r="Z3" s="167"/>
    </row>
    <row r="4" spans="1:26" ht="12.75" customHeight="1">
      <c r="A4" s="7"/>
      <c r="B4" s="7"/>
      <c r="C4" s="7"/>
      <c r="D4" s="7"/>
      <c r="E4" s="171"/>
      <c r="F4" s="7"/>
      <c r="G4" s="7"/>
      <c r="H4" s="169"/>
      <c r="I4" s="170"/>
      <c r="J4" s="167"/>
      <c r="K4" s="167"/>
      <c r="L4" s="170"/>
      <c r="M4" s="299"/>
      <c r="N4" s="7"/>
      <c r="O4" s="7"/>
      <c r="P4" s="7"/>
      <c r="Q4" s="7"/>
      <c r="R4" s="167"/>
      <c r="S4" s="167"/>
      <c r="T4" s="167"/>
      <c r="U4" s="167"/>
      <c r="V4" s="167"/>
      <c r="W4" s="167"/>
      <c r="X4" s="167"/>
      <c r="Y4" s="167"/>
      <c r="Z4" s="167"/>
    </row>
    <row r="5" spans="1:26" ht="12.75" customHeight="1">
      <c r="A5" s="7"/>
      <c r="B5" s="7"/>
      <c r="C5" s="7"/>
      <c r="D5" s="7"/>
      <c r="E5" s="171"/>
      <c r="F5" s="7"/>
      <c r="G5" s="7"/>
      <c r="H5" s="169"/>
      <c r="I5" s="170"/>
      <c r="J5" s="167"/>
      <c r="K5" s="167"/>
      <c r="L5" s="170"/>
      <c r="M5" s="299"/>
      <c r="N5" s="7"/>
      <c r="O5" s="7"/>
      <c r="P5" s="7"/>
      <c r="Q5" s="7"/>
      <c r="R5" s="167"/>
      <c r="S5" s="167"/>
      <c r="T5" s="167"/>
      <c r="U5" s="167"/>
      <c r="V5" s="167"/>
      <c r="W5" s="167"/>
      <c r="X5" s="167"/>
      <c r="Y5" s="167"/>
      <c r="Z5" s="167"/>
    </row>
    <row r="6" spans="1:26" ht="12.75" customHeight="1">
      <c r="A6" s="7"/>
      <c r="B6" s="7"/>
      <c r="C6" s="7"/>
      <c r="D6" s="7"/>
      <c r="E6" s="171"/>
      <c r="F6" s="7"/>
      <c r="G6" s="7"/>
      <c r="H6" s="169"/>
      <c r="I6" s="170"/>
      <c r="J6" s="167"/>
      <c r="K6" s="167"/>
      <c r="L6" s="170"/>
      <c r="M6" s="299"/>
      <c r="N6" s="7"/>
      <c r="O6" s="7"/>
      <c r="P6" s="7"/>
      <c r="Q6" s="7"/>
      <c r="R6" s="167"/>
      <c r="S6" s="167"/>
      <c r="T6" s="167"/>
      <c r="U6" s="167"/>
      <c r="V6" s="167"/>
      <c r="W6" s="167"/>
      <c r="X6" s="167"/>
      <c r="Y6" s="167"/>
      <c r="Z6" s="167"/>
    </row>
    <row r="7" spans="1:26" ht="12.75" customHeight="1">
      <c r="A7" s="7"/>
      <c r="B7" s="7"/>
      <c r="C7" s="7"/>
      <c r="D7" s="7"/>
      <c r="E7" s="171"/>
      <c r="F7" s="7"/>
      <c r="G7" s="7"/>
      <c r="H7" s="169"/>
      <c r="I7" s="170"/>
      <c r="J7" s="167"/>
      <c r="K7" s="167"/>
      <c r="L7" s="170"/>
      <c r="M7" s="299"/>
      <c r="N7" s="7"/>
      <c r="O7" s="7"/>
      <c r="P7" s="7"/>
      <c r="Q7" s="7"/>
      <c r="R7" s="167"/>
      <c r="S7" s="167"/>
      <c r="T7" s="167"/>
      <c r="U7" s="167"/>
      <c r="V7" s="167"/>
      <c r="W7" s="167"/>
      <c r="X7" s="167"/>
      <c r="Y7" s="167"/>
      <c r="Z7" s="167"/>
    </row>
    <row r="8" spans="1:26" ht="12.75" customHeight="1">
      <c r="A8" s="7"/>
      <c r="B8" s="7"/>
      <c r="C8" s="7"/>
      <c r="D8" s="7"/>
      <c r="E8" s="171"/>
      <c r="F8" s="7"/>
      <c r="G8" s="7"/>
      <c r="H8" s="169"/>
      <c r="I8" s="170"/>
      <c r="J8" s="167"/>
      <c r="K8" s="167"/>
      <c r="L8" s="170"/>
      <c r="M8" s="299"/>
      <c r="N8" s="7"/>
      <c r="O8" s="7"/>
      <c r="P8" s="7"/>
      <c r="Q8" s="7"/>
      <c r="R8" s="167"/>
      <c r="S8" s="167"/>
      <c r="T8" s="167"/>
      <c r="U8" s="167"/>
      <c r="V8" s="167"/>
      <c r="W8" s="167"/>
      <c r="X8" s="167"/>
      <c r="Y8" s="167"/>
      <c r="Z8" s="167"/>
    </row>
    <row r="9" spans="1:26" ht="12.75" customHeight="1">
      <c r="A9" s="7"/>
      <c r="B9" s="7"/>
      <c r="C9" s="7"/>
      <c r="D9" s="7"/>
      <c r="E9" s="171"/>
      <c r="F9" s="7"/>
      <c r="G9" s="7"/>
      <c r="H9" s="169"/>
      <c r="I9" s="170"/>
      <c r="J9" s="167"/>
      <c r="K9" s="167"/>
      <c r="L9" s="170"/>
      <c r="M9" s="299"/>
      <c r="N9" s="7"/>
      <c r="O9" s="7"/>
      <c r="P9" s="7"/>
      <c r="Q9" s="7"/>
      <c r="R9" s="167"/>
      <c r="S9" s="167"/>
      <c r="T9" s="167"/>
      <c r="U9" s="167"/>
      <c r="V9" s="167"/>
      <c r="W9" s="167"/>
      <c r="X9" s="167"/>
      <c r="Y9" s="167"/>
      <c r="Z9" s="167"/>
    </row>
    <row r="10" spans="1:26" s="325" customFormat="1" ht="12.75" customHeight="1">
      <c r="A10" s="7"/>
      <c r="B10" s="7"/>
      <c r="C10" s="7"/>
      <c r="D10" s="7"/>
      <c r="E10" s="171"/>
      <c r="F10" s="7"/>
      <c r="G10" s="7"/>
      <c r="H10" s="169"/>
      <c r="I10" s="170"/>
      <c r="J10" s="167"/>
      <c r="K10" s="167"/>
      <c r="L10" s="170"/>
      <c r="M10" s="299"/>
      <c r="N10" s="7"/>
      <c r="O10" s="7"/>
      <c r="P10" s="7"/>
      <c r="Q10" s="7"/>
      <c r="R10" s="167"/>
      <c r="S10" s="167"/>
      <c r="T10" s="167"/>
      <c r="U10" s="167"/>
      <c r="V10" s="167"/>
      <c r="W10" s="167"/>
      <c r="X10" s="167"/>
      <c r="Y10" s="167"/>
      <c r="Z10" s="167"/>
    </row>
    <row r="11" spans="1:26" s="325" customFormat="1" ht="12.75" customHeight="1">
      <c r="A11" s="7"/>
      <c r="B11" s="7"/>
      <c r="C11" s="7"/>
      <c r="D11" s="7"/>
      <c r="E11" s="171"/>
      <c r="F11" s="7"/>
      <c r="G11" s="7"/>
      <c r="H11" s="169"/>
      <c r="I11" s="170"/>
      <c r="J11" s="167"/>
      <c r="K11" s="167"/>
      <c r="L11" s="170"/>
      <c r="M11" s="299"/>
      <c r="N11" s="7"/>
      <c r="O11" s="7"/>
      <c r="P11" s="7"/>
      <c r="Q11" s="7"/>
      <c r="R11" s="167"/>
      <c r="S11" s="167"/>
      <c r="T11" s="167"/>
      <c r="U11" s="167"/>
      <c r="V11" s="167"/>
      <c r="W11" s="167"/>
      <c r="X11" s="167"/>
      <c r="Y11" s="167"/>
      <c r="Z11" s="167"/>
    </row>
    <row r="12" spans="1:26" ht="12.75" customHeight="1" thickBot="1">
      <c r="A12" s="7"/>
      <c r="B12" s="7"/>
      <c r="C12" s="7"/>
      <c r="D12" s="7"/>
      <c r="E12" s="171"/>
      <c r="F12" s="7"/>
      <c r="G12" s="7"/>
      <c r="H12" s="169"/>
      <c r="I12" s="170"/>
      <c r="J12" s="167"/>
      <c r="K12" s="167"/>
      <c r="L12" s="170"/>
      <c r="M12" s="299"/>
      <c r="N12" s="7"/>
      <c r="O12" s="7"/>
      <c r="P12" s="7"/>
      <c r="Q12" s="7"/>
      <c r="R12" s="167"/>
      <c r="S12" s="167"/>
      <c r="T12" s="167"/>
      <c r="U12" s="167"/>
      <c r="V12" s="167"/>
      <c r="W12" s="167"/>
      <c r="X12" s="167"/>
      <c r="Y12" s="167"/>
      <c r="Z12" s="167"/>
    </row>
    <row r="13" spans="1:26" ht="12.75" customHeight="1" thickBot="1">
      <c r="A13" s="7"/>
      <c r="B13" s="32" t="s">
        <v>332</v>
      </c>
      <c r="D13" s="7"/>
      <c r="E13" s="171"/>
      <c r="F13" s="7"/>
      <c r="G13" s="7"/>
      <c r="H13" s="169"/>
      <c r="I13" s="170"/>
      <c r="J13" s="167"/>
      <c r="K13" s="167"/>
      <c r="L13" s="170"/>
      <c r="M13" s="299"/>
      <c r="N13" s="7"/>
      <c r="O13" s="7"/>
      <c r="P13" s="7"/>
      <c r="Q13" s="7"/>
      <c r="R13" s="167"/>
      <c r="S13" s="167"/>
      <c r="T13" s="167"/>
      <c r="U13" s="167"/>
      <c r="V13" s="167"/>
      <c r="W13" s="167"/>
      <c r="X13" s="167"/>
      <c r="Y13" s="167"/>
      <c r="Z13" s="167"/>
    </row>
    <row r="14" spans="1:26" s="295" customFormat="1" ht="4.9000000000000004" customHeight="1">
      <c r="A14" s="7"/>
      <c r="B14"/>
      <c r="C14"/>
      <c r="D14" s="7"/>
      <c r="E14" s="171"/>
      <c r="F14" s="7"/>
      <c r="G14" s="7"/>
      <c r="H14" s="169"/>
      <c r="I14" s="170"/>
      <c r="J14" s="167"/>
      <c r="K14" s="167"/>
      <c r="L14" s="170"/>
      <c r="M14" s="299"/>
      <c r="N14" s="7"/>
      <c r="O14" s="7"/>
      <c r="P14" s="7"/>
      <c r="Q14" s="7"/>
      <c r="R14" s="167"/>
      <c r="S14" s="167"/>
      <c r="T14" s="167"/>
      <c r="U14" s="167"/>
      <c r="V14" s="167"/>
      <c r="W14" s="167"/>
      <c r="X14" s="167"/>
      <c r="Y14" s="167"/>
      <c r="Z14" s="167"/>
    </row>
    <row r="15" spans="1:26" ht="12.75" customHeight="1" thickBot="1">
      <c r="A15" s="7"/>
      <c r="B15" s="12" t="s">
        <v>206</v>
      </c>
      <c r="C15" s="7"/>
      <c r="D15" s="7"/>
      <c r="E15" s="171"/>
      <c r="F15" s="7"/>
      <c r="G15" s="7"/>
      <c r="H15" s="169"/>
      <c r="I15" s="170"/>
      <c r="J15" s="167"/>
      <c r="K15" s="167"/>
      <c r="L15" s="170"/>
      <c r="M15" s="299"/>
      <c r="N15" s="7"/>
      <c r="O15" s="7"/>
      <c r="P15" s="7"/>
      <c r="Q15" s="7"/>
      <c r="R15" s="167"/>
      <c r="S15" s="167"/>
      <c r="T15" s="167"/>
      <c r="U15" s="167"/>
      <c r="V15" s="167"/>
      <c r="W15" s="167"/>
      <c r="X15" s="167"/>
      <c r="Y15" s="167"/>
      <c r="Z15" s="167"/>
    </row>
    <row r="16" spans="1:26" ht="12.75" customHeight="1">
      <c r="A16" s="7"/>
      <c r="B16" s="26" t="s">
        <v>233</v>
      </c>
      <c r="C16" s="27">
        <v>780000</v>
      </c>
      <c r="D16" s="7"/>
      <c r="E16" s="171"/>
      <c r="F16" s="7"/>
      <c r="G16" s="7"/>
      <c r="H16" s="169"/>
      <c r="I16" s="170"/>
      <c r="J16" s="167"/>
      <c r="K16" s="167"/>
      <c r="L16" s="170"/>
      <c r="M16" s="299"/>
      <c r="N16" s="7"/>
      <c r="O16" s="7"/>
      <c r="P16" s="7"/>
      <c r="Q16" s="7"/>
      <c r="R16" s="167"/>
      <c r="S16" s="167"/>
      <c r="T16" s="167"/>
      <c r="U16" s="167"/>
      <c r="V16" s="167"/>
      <c r="W16" s="167"/>
      <c r="X16" s="167"/>
      <c r="Y16" s="167"/>
      <c r="Z16" s="167"/>
    </row>
    <row r="17" spans="1:26" ht="12" customHeight="1">
      <c r="A17" s="7"/>
      <c r="B17" s="28" t="s">
        <v>234</v>
      </c>
      <c r="C17" s="29">
        <v>0.2</v>
      </c>
      <c r="D17" s="7"/>
      <c r="E17" s="171"/>
      <c r="F17" s="7"/>
      <c r="G17" s="7"/>
      <c r="H17" s="169"/>
      <c r="I17" s="170"/>
      <c r="J17" s="167"/>
      <c r="K17" s="167"/>
      <c r="L17" s="170"/>
      <c r="M17" s="299"/>
      <c r="N17" s="7"/>
      <c r="O17" s="7"/>
      <c r="P17" s="7"/>
      <c r="Q17" s="7"/>
      <c r="R17" s="167"/>
      <c r="S17" s="167"/>
      <c r="T17" s="167"/>
      <c r="U17" s="167"/>
      <c r="V17" s="167"/>
      <c r="W17" s="167"/>
      <c r="X17" s="167"/>
      <c r="Y17" s="167"/>
      <c r="Z17" s="167"/>
    </row>
    <row r="18" spans="1:26" ht="13.15" customHeight="1">
      <c r="A18" s="7"/>
      <c r="B18" s="28" t="s">
        <v>235</v>
      </c>
      <c r="C18" s="172">
        <v>1500</v>
      </c>
      <c r="D18" s="7"/>
      <c r="E18" s="171"/>
      <c r="F18" s="7"/>
      <c r="G18" s="7"/>
      <c r="H18" s="169"/>
      <c r="I18" s="170"/>
      <c r="J18" s="167"/>
      <c r="K18" s="167"/>
      <c r="L18" s="170"/>
      <c r="M18" s="299"/>
      <c r="N18" s="7"/>
      <c r="O18" s="7"/>
      <c r="P18" s="7"/>
      <c r="Q18" s="7"/>
      <c r="R18" s="167"/>
      <c r="S18" s="167"/>
      <c r="T18" s="167"/>
      <c r="U18" s="167"/>
      <c r="V18" s="167"/>
      <c r="W18" s="167"/>
      <c r="X18" s="167"/>
      <c r="Y18" s="167"/>
      <c r="Z18" s="167"/>
    </row>
    <row r="19" spans="1:26" ht="12.75" customHeight="1">
      <c r="A19" s="7"/>
      <c r="B19" s="28" t="s">
        <v>236</v>
      </c>
      <c r="C19" s="439">
        <v>44208</v>
      </c>
      <c r="D19" s="167"/>
      <c r="E19" s="171"/>
      <c r="F19" s="7"/>
      <c r="G19" s="7"/>
      <c r="H19" s="169"/>
      <c r="I19" s="170"/>
      <c r="J19" s="167"/>
      <c r="K19" s="167"/>
      <c r="L19" s="170"/>
      <c r="M19" s="299"/>
      <c r="N19" s="7"/>
      <c r="O19" s="7"/>
      <c r="P19" s="7"/>
      <c r="Q19" s="7"/>
      <c r="R19" s="167"/>
      <c r="S19" s="167"/>
      <c r="T19" s="167"/>
      <c r="U19" s="167"/>
      <c r="V19" s="167"/>
      <c r="W19" s="167"/>
      <c r="X19" s="167"/>
      <c r="Y19" s="167"/>
      <c r="Z19" s="167"/>
    </row>
    <row r="20" spans="1:26" s="423" customFormat="1" ht="12.75" customHeight="1">
      <c r="A20" s="7"/>
      <c r="B20" s="28" t="s">
        <v>352</v>
      </c>
      <c r="C20" s="445">
        <v>30</v>
      </c>
      <c r="D20" s="167"/>
      <c r="E20" s="171"/>
      <c r="F20" s="7"/>
      <c r="G20" s="7"/>
      <c r="H20" s="169"/>
      <c r="I20" s="170"/>
      <c r="J20" s="167"/>
      <c r="K20" s="167"/>
      <c r="L20" s="170"/>
      <c r="M20" s="299"/>
      <c r="N20" s="7"/>
      <c r="O20" s="7"/>
      <c r="P20" s="7"/>
      <c r="Q20" s="7"/>
      <c r="R20" s="167"/>
      <c r="S20" s="167"/>
      <c r="T20" s="167"/>
      <c r="U20" s="167"/>
      <c r="V20" s="167"/>
      <c r="W20" s="167"/>
      <c r="X20" s="167"/>
      <c r="Y20" s="167"/>
      <c r="Z20" s="167"/>
    </row>
    <row r="21" spans="1:26" ht="12.75" customHeight="1">
      <c r="A21" s="7"/>
      <c r="B21" s="28" t="s">
        <v>237</v>
      </c>
      <c r="C21" s="173">
        <v>3.2500000000000001E-2</v>
      </c>
      <c r="D21" s="167"/>
      <c r="E21" s="171"/>
      <c r="F21" s="7"/>
      <c r="G21" s="7"/>
      <c r="H21" s="169"/>
      <c r="I21" s="170"/>
      <c r="J21" s="167"/>
      <c r="K21" s="167"/>
      <c r="L21" s="170"/>
      <c r="M21" s="299"/>
      <c r="N21" s="7"/>
      <c r="O21" s="7"/>
      <c r="P21" s="7"/>
      <c r="Q21" s="7"/>
      <c r="R21" s="167"/>
      <c r="S21" s="167"/>
      <c r="T21" s="167"/>
      <c r="U21" s="167"/>
      <c r="V21" s="167"/>
      <c r="W21" s="167"/>
      <c r="X21" s="167"/>
      <c r="Y21" s="167"/>
      <c r="Z21" s="167"/>
    </row>
    <row r="22" spans="1:26" ht="12.75" customHeight="1">
      <c r="A22" s="7"/>
      <c r="B22" s="28" t="s">
        <v>238</v>
      </c>
      <c r="C22" s="30">
        <v>200</v>
      </c>
      <c r="D22" s="167"/>
      <c r="E22" s="171"/>
      <c r="F22" s="7"/>
      <c r="G22" s="7"/>
      <c r="H22" s="169"/>
      <c r="I22" s="170"/>
      <c r="J22" s="167"/>
      <c r="K22" s="167"/>
      <c r="L22" s="170"/>
      <c r="M22" s="299"/>
      <c r="N22" s="7"/>
      <c r="O22" s="7"/>
      <c r="P22" s="7"/>
      <c r="Q22" s="7"/>
      <c r="R22" s="167"/>
      <c r="S22" s="167"/>
      <c r="T22" s="167"/>
      <c r="U22" s="167"/>
      <c r="V22" s="167"/>
      <c r="W22" s="167"/>
      <c r="X22" s="167"/>
      <c r="Y22" s="167"/>
      <c r="Z22" s="167"/>
    </row>
    <row r="23" spans="1:26" ht="12.75" customHeight="1">
      <c r="A23" s="7"/>
      <c r="B23" s="28" t="s">
        <v>239</v>
      </c>
      <c r="C23" s="174">
        <v>60</v>
      </c>
      <c r="D23" s="167"/>
      <c r="E23" s="171"/>
      <c r="F23" s="7"/>
      <c r="G23" s="7"/>
      <c r="H23" s="169"/>
      <c r="I23" s="170"/>
      <c r="J23" s="167"/>
      <c r="K23" s="167"/>
      <c r="L23" s="170"/>
      <c r="M23" s="299"/>
      <c r="N23" s="7"/>
      <c r="O23" s="7"/>
      <c r="P23" s="7"/>
      <c r="Q23" s="7"/>
      <c r="R23" s="167"/>
      <c r="S23" s="167"/>
      <c r="T23" s="167"/>
      <c r="U23" s="167"/>
      <c r="V23" s="167"/>
      <c r="W23" s="167"/>
      <c r="X23" s="167"/>
      <c r="Y23" s="167"/>
      <c r="Z23" s="167"/>
    </row>
    <row r="24" spans="1:26" ht="12.75" customHeight="1">
      <c r="A24" s="7"/>
      <c r="B24" s="28" t="s">
        <v>240</v>
      </c>
      <c r="C24" s="29">
        <v>0.35</v>
      </c>
      <c r="D24" s="167"/>
      <c r="E24" s="171"/>
      <c r="F24" s="7"/>
      <c r="G24" s="7"/>
      <c r="H24" s="169"/>
      <c r="I24" s="170"/>
      <c r="J24" s="167"/>
      <c r="K24" s="167"/>
      <c r="L24" s="170"/>
      <c r="M24" s="299"/>
      <c r="N24" s="7"/>
      <c r="O24" s="7"/>
      <c r="P24" s="7"/>
      <c r="Q24" s="7"/>
      <c r="R24" s="167"/>
      <c r="S24" s="167"/>
      <c r="T24" s="167"/>
      <c r="U24" s="167"/>
      <c r="V24" s="167"/>
      <c r="W24" s="167"/>
      <c r="X24" s="167"/>
      <c r="Y24" s="167"/>
      <c r="Z24" s="167"/>
    </row>
    <row r="25" spans="1:26" ht="12.75" customHeight="1">
      <c r="A25" s="7"/>
      <c r="B25" s="28" t="s">
        <v>241</v>
      </c>
      <c r="C25" s="29">
        <v>0.05</v>
      </c>
      <c r="D25" s="167"/>
      <c r="E25" s="171"/>
      <c r="F25" s="7"/>
      <c r="G25" s="7"/>
      <c r="H25" s="169"/>
      <c r="I25" s="170"/>
      <c r="J25" s="167"/>
      <c r="K25" s="167"/>
      <c r="L25" s="170"/>
      <c r="M25" s="299"/>
      <c r="N25" s="7"/>
      <c r="O25" s="7"/>
      <c r="P25" s="7"/>
      <c r="Q25" s="7"/>
      <c r="R25" s="167"/>
      <c r="S25" s="167"/>
      <c r="T25" s="167"/>
      <c r="U25" s="167"/>
      <c r="V25" s="167"/>
      <c r="W25" s="167"/>
      <c r="X25" s="167"/>
      <c r="Y25" s="167"/>
      <c r="Z25" s="167"/>
    </row>
    <row r="26" spans="1:26" ht="12.75" customHeight="1" thickBot="1">
      <c r="A26" s="7"/>
      <c r="B26" s="31" t="s">
        <v>242</v>
      </c>
      <c r="C26" s="175">
        <v>5</v>
      </c>
      <c r="D26" s="167"/>
      <c r="E26" s="171"/>
      <c r="F26" s="7"/>
      <c r="G26" s="7"/>
      <c r="H26" s="169"/>
      <c r="I26" s="170"/>
      <c r="J26" s="167"/>
      <c r="K26" s="167"/>
      <c r="L26" s="170"/>
      <c r="M26" s="299"/>
      <c r="N26" s="7"/>
      <c r="O26" s="7"/>
      <c r="P26" s="7"/>
      <c r="Q26" s="7"/>
      <c r="R26" s="167"/>
      <c r="S26" s="167"/>
      <c r="T26" s="167"/>
      <c r="U26" s="167"/>
      <c r="V26" s="167"/>
      <c r="W26" s="167"/>
      <c r="X26" s="167"/>
      <c r="Y26" s="167"/>
      <c r="Z26" s="167"/>
    </row>
    <row r="27" spans="1:26" ht="12.75" customHeight="1" thickBot="1">
      <c r="A27" s="7"/>
      <c r="D27" s="167"/>
      <c r="E27" s="171"/>
      <c r="F27" s="7"/>
      <c r="G27" s="7"/>
      <c r="H27" s="169"/>
      <c r="I27" s="170"/>
      <c r="J27" s="167"/>
      <c r="K27" s="167"/>
      <c r="L27" s="170"/>
      <c r="M27" s="299"/>
      <c r="N27" s="7"/>
      <c r="O27" s="7"/>
      <c r="P27" s="7"/>
      <c r="Q27" s="7"/>
      <c r="R27" s="167"/>
      <c r="S27" s="167"/>
      <c r="T27" s="167"/>
      <c r="U27" s="167"/>
      <c r="V27" s="167"/>
      <c r="W27" s="167"/>
      <c r="X27" s="167"/>
      <c r="Y27" s="167"/>
      <c r="Z27" s="167"/>
    </row>
    <row r="28" spans="1:26" ht="12.75" customHeight="1" thickBot="1">
      <c r="A28" s="7"/>
      <c r="B28" s="32" t="s">
        <v>329</v>
      </c>
      <c r="H28" s="169"/>
      <c r="I28" s="170"/>
      <c r="J28" s="167"/>
      <c r="K28" s="167"/>
      <c r="L28" s="170"/>
      <c r="M28" s="299"/>
      <c r="N28" s="7"/>
      <c r="O28" s="7"/>
      <c r="P28" s="7"/>
      <c r="Q28" s="7"/>
      <c r="R28" s="167"/>
      <c r="S28" s="167"/>
      <c r="T28" s="167"/>
      <c r="U28" s="167"/>
      <c r="V28" s="167"/>
      <c r="W28" s="167"/>
      <c r="X28" s="167"/>
      <c r="Y28" s="167"/>
      <c r="Z28" s="167"/>
    </row>
    <row r="29" spans="1:26" ht="31.15" customHeight="1" thickBot="1">
      <c r="A29" s="7"/>
      <c r="B29" s="45" t="s">
        <v>243</v>
      </c>
      <c r="C29" s="35"/>
      <c r="D29" s="35"/>
      <c r="E29" s="35"/>
      <c r="F29" s="35" t="s">
        <v>244</v>
      </c>
      <c r="G29" s="35" t="s">
        <v>245</v>
      </c>
      <c r="H29" s="169"/>
      <c r="I29" s="170"/>
      <c r="J29" s="167"/>
      <c r="K29" s="167"/>
      <c r="L29" s="170"/>
      <c r="M29" s="299"/>
      <c r="N29" s="7"/>
      <c r="O29" s="7"/>
      <c r="P29" s="7"/>
      <c r="Q29" s="7"/>
      <c r="R29" s="167"/>
      <c r="S29" s="167"/>
      <c r="T29" s="167"/>
      <c r="U29" s="167"/>
      <c r="V29" s="167"/>
      <c r="W29" s="167"/>
      <c r="X29" s="167"/>
      <c r="Y29" s="167"/>
      <c r="Z29" s="167"/>
    </row>
    <row r="30" spans="1:26" ht="15" customHeight="1">
      <c r="A30" s="7"/>
      <c r="B30" s="176" t="s">
        <v>233</v>
      </c>
      <c r="C30" s="176"/>
      <c r="D30" s="177"/>
      <c r="E30" s="178">
        <f>C16</f>
        <v>780000</v>
      </c>
      <c r="F30" s="179">
        <f>C18</f>
        <v>1500</v>
      </c>
      <c r="G30" s="180">
        <f>E30/F30</f>
        <v>520</v>
      </c>
      <c r="H30" s="169"/>
      <c r="I30" s="170"/>
      <c r="J30" s="167"/>
      <c r="K30" s="167"/>
      <c r="L30" s="170"/>
      <c r="M30" s="299"/>
      <c r="N30" s="7"/>
      <c r="O30" s="7"/>
      <c r="P30" s="7"/>
      <c r="Q30" s="7"/>
      <c r="R30" s="167"/>
      <c r="S30" s="167"/>
      <c r="T30" s="167"/>
      <c r="U30" s="167"/>
      <c r="V30" s="167"/>
      <c r="W30" s="167"/>
      <c r="X30" s="167"/>
      <c r="Y30" s="167"/>
      <c r="Z30" s="167"/>
    </row>
    <row r="31" spans="1:26" ht="27" customHeight="1">
      <c r="A31" s="7"/>
      <c r="B31" s="181" t="s">
        <v>246</v>
      </c>
      <c r="C31" s="182"/>
      <c r="D31" s="183"/>
      <c r="E31" s="184">
        <f>C17</f>
        <v>0.2</v>
      </c>
      <c r="F31" s="7"/>
      <c r="G31" s="7"/>
      <c r="H31" s="169"/>
      <c r="I31" s="170"/>
      <c r="J31" s="167"/>
      <c r="K31" s="167"/>
      <c r="L31" s="170"/>
      <c r="M31" s="333"/>
      <c r="N31" s="170"/>
      <c r="O31" s="7"/>
      <c r="P31" s="7"/>
      <c r="Q31" s="7"/>
      <c r="R31" s="167"/>
      <c r="S31" s="167"/>
      <c r="T31" s="167"/>
      <c r="U31" s="167"/>
      <c r="V31" s="167"/>
      <c r="W31" s="167"/>
      <c r="X31" s="167"/>
      <c r="Y31" s="167"/>
      <c r="Z31" s="167"/>
    </row>
    <row r="32" spans="1:26" ht="12.75" customHeight="1">
      <c r="A32" s="7"/>
      <c r="B32" s="182" t="s">
        <v>247</v>
      </c>
      <c r="C32" s="182"/>
      <c r="D32" s="183"/>
      <c r="E32" s="185">
        <f>+E30*E31</f>
        <v>156000</v>
      </c>
      <c r="F32" s="186"/>
      <c r="G32" s="7"/>
      <c r="H32" s="169"/>
      <c r="I32" s="170"/>
      <c r="J32" s="167"/>
      <c r="K32" s="167"/>
      <c r="L32" s="170"/>
      <c r="M32" s="333"/>
      <c r="N32" s="170"/>
      <c r="O32" s="7"/>
      <c r="P32" s="7"/>
      <c r="Q32" s="7"/>
      <c r="R32" s="167"/>
      <c r="S32" s="167"/>
      <c r="T32" s="167"/>
      <c r="U32" s="167"/>
      <c r="V32" s="167"/>
      <c r="W32" s="167"/>
      <c r="X32" s="167"/>
      <c r="Y32" s="167"/>
      <c r="Z32" s="167"/>
    </row>
    <row r="33" spans="1:26" ht="12.75" customHeight="1">
      <c r="A33" s="7"/>
      <c r="B33" s="7"/>
      <c r="C33" s="7"/>
      <c r="D33" s="187"/>
      <c r="E33" s="188"/>
      <c r="F33" s="7"/>
      <c r="G33" s="7"/>
      <c r="H33" s="169"/>
      <c r="I33" s="170"/>
      <c r="J33" s="167"/>
      <c r="K33" s="167"/>
      <c r="L33" s="170"/>
      <c r="M33" s="333"/>
      <c r="N33" s="170"/>
      <c r="O33" s="7"/>
      <c r="P33" s="7"/>
      <c r="Q33" s="7"/>
      <c r="R33" s="167"/>
      <c r="S33" s="167"/>
      <c r="T33" s="167"/>
      <c r="U33" s="167"/>
      <c r="V33" s="167"/>
      <c r="W33" s="167"/>
      <c r="X33" s="167"/>
      <c r="Y33" s="167"/>
      <c r="Z33" s="167"/>
    </row>
    <row r="34" spans="1:26" ht="12.75" customHeight="1">
      <c r="A34" s="7"/>
      <c r="B34" s="189" t="s">
        <v>248</v>
      </c>
      <c r="C34" s="189"/>
      <c r="D34" s="177"/>
      <c r="E34" s="441">
        <f>+E30-E32</f>
        <v>624000</v>
      </c>
      <c r="F34" s="7"/>
      <c r="G34" s="7"/>
      <c r="H34" s="169"/>
      <c r="I34" s="170"/>
      <c r="J34" s="167"/>
      <c r="K34" s="167"/>
      <c r="L34" s="170"/>
      <c r="M34" s="333"/>
      <c r="N34" s="170"/>
      <c r="O34" s="7"/>
      <c r="P34" s="7"/>
      <c r="Q34" s="7"/>
      <c r="R34" s="167"/>
      <c r="S34" s="167"/>
      <c r="T34" s="167"/>
      <c r="U34" s="167"/>
      <c r="V34" s="167"/>
      <c r="W34" s="167"/>
      <c r="X34" s="167"/>
      <c r="Y34" s="167"/>
      <c r="Z34" s="167"/>
    </row>
    <row r="35" spans="1:26" ht="12.75" customHeight="1">
      <c r="A35" s="7"/>
      <c r="B35" s="181" t="s">
        <v>249</v>
      </c>
      <c r="C35" s="182"/>
      <c r="D35" s="192"/>
      <c r="E35" s="444">
        <f>C21</f>
        <v>3.2500000000000001E-2</v>
      </c>
      <c r="F35" s="7"/>
      <c r="G35" s="7"/>
      <c r="H35" s="169"/>
      <c r="I35" s="170"/>
      <c r="J35" s="167"/>
      <c r="K35" s="167"/>
      <c r="L35" s="170"/>
      <c r="M35" s="333"/>
      <c r="N35" s="170"/>
      <c r="O35" s="7"/>
      <c r="P35" s="7"/>
      <c r="Q35" s="7"/>
      <c r="R35" s="167"/>
      <c r="S35" s="167"/>
      <c r="T35" s="167"/>
      <c r="U35" s="167"/>
      <c r="V35" s="167"/>
      <c r="W35" s="167"/>
      <c r="X35" s="167"/>
      <c r="Y35" s="167"/>
      <c r="Z35" s="167"/>
    </row>
    <row r="36" spans="1:26" ht="12.75" customHeight="1">
      <c r="A36" s="12"/>
      <c r="B36" s="181" t="s">
        <v>250</v>
      </c>
      <c r="C36" s="182"/>
      <c r="D36" s="177"/>
      <c r="E36" s="194">
        <f>C20</f>
        <v>30</v>
      </c>
      <c r="F36" s="7"/>
      <c r="G36" s="7"/>
      <c r="H36" s="190"/>
      <c r="I36" s="191"/>
      <c r="J36" s="191"/>
      <c r="K36" s="191"/>
      <c r="L36" s="191"/>
      <c r="M36" s="334"/>
      <c r="N36" s="191"/>
      <c r="O36" s="7"/>
      <c r="P36" s="7"/>
      <c r="Q36" s="7"/>
      <c r="R36" s="167"/>
      <c r="S36" s="191"/>
      <c r="T36" s="191"/>
      <c r="U36" s="191"/>
      <c r="V36" s="191"/>
      <c r="W36" s="191"/>
      <c r="X36" s="191"/>
      <c r="Y36" s="191"/>
      <c r="Z36" s="191"/>
    </row>
    <row r="37" spans="1:26" ht="12.75" customHeight="1">
      <c r="A37" s="7"/>
      <c r="B37" s="196" t="s">
        <v>236</v>
      </c>
      <c r="C37" s="197"/>
      <c r="D37" s="198"/>
      <c r="E37" s="442">
        <f>C19</f>
        <v>44208</v>
      </c>
      <c r="F37" s="7"/>
      <c r="G37" s="7"/>
      <c r="H37" s="193"/>
      <c r="I37" s="167"/>
      <c r="J37" s="167"/>
      <c r="K37" s="167"/>
      <c r="L37" s="170"/>
      <c r="M37" s="333"/>
      <c r="N37" s="170"/>
      <c r="O37" s="7"/>
      <c r="P37" s="7"/>
      <c r="Q37" s="7"/>
      <c r="R37" s="167"/>
      <c r="S37" s="167"/>
      <c r="T37" s="167"/>
      <c r="U37" s="167"/>
      <c r="V37" s="167"/>
      <c r="W37" s="167"/>
      <c r="X37" s="167"/>
      <c r="Y37" s="167"/>
      <c r="Z37" s="167"/>
    </row>
    <row r="38" spans="1:26" ht="12.75" customHeight="1">
      <c r="A38" s="7"/>
      <c r="B38" s="36"/>
      <c r="C38" s="200"/>
      <c r="D38" s="200"/>
      <c r="E38" s="201"/>
      <c r="F38" s="7"/>
      <c r="G38" s="7"/>
      <c r="H38" s="195"/>
      <c r="I38" s="167"/>
      <c r="J38" s="167"/>
      <c r="K38" s="167"/>
      <c r="L38" s="170"/>
      <c r="M38" s="333"/>
      <c r="N38" s="170"/>
      <c r="O38" s="7"/>
      <c r="P38" s="7"/>
      <c r="Q38" s="7"/>
      <c r="R38" s="167"/>
      <c r="S38" s="167"/>
      <c r="T38" s="167"/>
      <c r="U38" s="167"/>
      <c r="V38" s="167"/>
      <c r="W38" s="167"/>
      <c r="X38" s="167"/>
      <c r="Y38" s="167"/>
      <c r="Z38" s="167"/>
    </row>
    <row r="39" spans="1:26" ht="12.75" customHeight="1">
      <c r="A39" s="7"/>
      <c r="B39" s="65" t="s">
        <v>77</v>
      </c>
      <c r="C39" s="200"/>
      <c r="D39" s="200"/>
      <c r="E39" s="201"/>
      <c r="F39" s="7"/>
      <c r="G39" s="195"/>
      <c r="I39" s="170"/>
      <c r="J39" s="167"/>
      <c r="K39" s="167"/>
      <c r="L39" s="199"/>
      <c r="M39" s="333"/>
      <c r="N39" s="170"/>
      <c r="O39" s="7"/>
      <c r="P39" s="7"/>
      <c r="Q39" s="7"/>
      <c r="R39" s="167"/>
      <c r="S39" s="167"/>
      <c r="T39" s="167"/>
      <c r="U39" s="167"/>
      <c r="V39" s="167"/>
      <c r="W39" s="167"/>
      <c r="X39" s="167"/>
      <c r="Y39" s="167"/>
      <c r="Z39" s="167"/>
    </row>
    <row r="40" spans="1:26" ht="12.75" customHeight="1">
      <c r="A40" s="7"/>
      <c r="B40" s="196" t="s">
        <v>238</v>
      </c>
      <c r="C40" s="197"/>
      <c r="D40" s="197"/>
      <c r="E40" s="202">
        <f>C22</f>
        <v>200</v>
      </c>
      <c r="F40" s="7"/>
      <c r="G40" s="7"/>
      <c r="H40" s="195"/>
      <c r="I40" s="170"/>
      <c r="J40" s="167"/>
      <c r="K40" s="167"/>
      <c r="L40" s="199"/>
      <c r="M40" s="333"/>
      <c r="N40" s="170"/>
      <c r="O40" s="7"/>
      <c r="P40" s="7"/>
      <c r="Q40" s="7"/>
      <c r="R40" s="167"/>
      <c r="S40" s="167"/>
      <c r="T40" s="167"/>
      <c r="U40" s="167"/>
      <c r="V40" s="167"/>
      <c r="W40" s="167"/>
      <c r="X40" s="167"/>
      <c r="Y40" s="167"/>
      <c r="Z40" s="167"/>
    </row>
    <row r="41" spans="1:26" ht="12.75" customHeight="1">
      <c r="A41" s="7"/>
      <c r="B41" s="196" t="s">
        <v>239</v>
      </c>
      <c r="C41" s="197"/>
      <c r="D41" s="197"/>
      <c r="E41" s="203">
        <f>C23</f>
        <v>60</v>
      </c>
      <c r="F41" s="7"/>
      <c r="G41" s="7"/>
      <c r="H41" s="195"/>
      <c r="I41" s="170"/>
      <c r="J41" s="167"/>
      <c r="K41" s="167"/>
      <c r="L41" s="199"/>
      <c r="M41" s="333"/>
      <c r="N41" s="170"/>
      <c r="O41" s="7"/>
      <c r="P41" s="7"/>
      <c r="Q41" s="7"/>
      <c r="R41" s="167"/>
      <c r="S41" s="167"/>
      <c r="T41" s="167"/>
      <c r="U41" s="167"/>
      <c r="V41" s="167"/>
      <c r="W41" s="167"/>
      <c r="X41" s="167"/>
      <c r="Y41" s="167"/>
      <c r="Z41" s="167"/>
    </row>
    <row r="42" spans="1:26" ht="12.75" customHeight="1">
      <c r="A42" s="7"/>
      <c r="B42" s="196" t="s">
        <v>251</v>
      </c>
      <c r="C42" s="197"/>
      <c r="D42" s="197"/>
      <c r="E42" s="202">
        <f>E40*E41</f>
        <v>12000</v>
      </c>
      <c r="F42" s="7"/>
      <c r="G42" s="7"/>
      <c r="H42" s="195"/>
      <c r="I42" s="170"/>
      <c r="J42" s="167"/>
      <c r="K42" s="167"/>
      <c r="L42" s="199"/>
      <c r="M42" s="333"/>
      <c r="N42" s="170"/>
      <c r="O42" s="7"/>
      <c r="P42" s="7"/>
      <c r="Q42" s="7"/>
      <c r="R42" s="167"/>
      <c r="S42" s="167"/>
      <c r="T42" s="167"/>
      <c r="U42" s="167"/>
      <c r="V42" s="167"/>
      <c r="W42" s="167"/>
      <c r="X42" s="167"/>
      <c r="Y42" s="167"/>
      <c r="Z42" s="167"/>
    </row>
    <row r="43" spans="1:26" ht="12.75" customHeight="1">
      <c r="A43" s="7"/>
      <c r="B43" s="181" t="s">
        <v>252</v>
      </c>
      <c r="C43" s="182"/>
      <c r="D43" s="204"/>
      <c r="E43" s="205">
        <f>SUM(E45,E40)</f>
        <v>2915.687431011655</v>
      </c>
      <c r="F43" s="7"/>
      <c r="G43" s="7"/>
      <c r="H43" s="195"/>
      <c r="I43" s="170"/>
      <c r="J43" s="167"/>
      <c r="K43" s="167"/>
      <c r="L43" s="199"/>
      <c r="M43" s="333"/>
      <c r="N43" s="170"/>
      <c r="O43" s="7"/>
      <c r="P43" s="7"/>
      <c r="Q43" s="7"/>
      <c r="R43" s="167"/>
      <c r="S43" s="167"/>
      <c r="T43" s="167"/>
      <c r="U43" s="167"/>
      <c r="V43" s="167"/>
      <c r="W43" s="167"/>
      <c r="X43" s="167"/>
      <c r="Y43" s="167"/>
      <c r="Z43" s="167"/>
    </row>
    <row r="44" spans="1:26" ht="12.75" customHeight="1">
      <c r="A44" s="7"/>
      <c r="B44" s="196"/>
      <c r="C44" s="206"/>
      <c r="D44" s="207"/>
      <c r="E44" s="208"/>
      <c r="F44" s="7"/>
      <c r="G44" s="7"/>
      <c r="H44" s="195"/>
      <c r="I44" s="170"/>
      <c r="J44" s="167"/>
      <c r="K44" s="167"/>
      <c r="L44" s="199"/>
      <c r="M44" s="333"/>
      <c r="N44" s="170"/>
      <c r="O44" s="7"/>
      <c r="P44" s="7"/>
      <c r="Q44" s="7"/>
      <c r="R44" s="167"/>
      <c r="S44" s="167"/>
      <c r="T44" s="167"/>
      <c r="U44" s="167"/>
      <c r="V44" s="167"/>
      <c r="W44" s="167"/>
      <c r="X44" s="167"/>
      <c r="Y44" s="167"/>
      <c r="Z44" s="167"/>
    </row>
    <row r="45" spans="1:26" ht="12.75" customHeight="1">
      <c r="A45" s="7"/>
      <c r="B45" s="39" t="s">
        <v>253</v>
      </c>
      <c r="C45" s="176"/>
      <c r="D45" s="209"/>
      <c r="E45" s="210">
        <f>IF(AND(E34,E35,E36),PMT((E35/12),E46,-E34),"")</f>
        <v>2715.687431011655</v>
      </c>
      <c r="F45" s="7"/>
      <c r="G45" s="7"/>
      <c r="H45" s="195"/>
      <c r="I45" s="170"/>
      <c r="J45" s="167"/>
      <c r="K45" s="167"/>
      <c r="L45" s="170"/>
      <c r="M45" s="299"/>
      <c r="N45" s="7"/>
      <c r="O45" s="7"/>
      <c r="P45" s="7"/>
      <c r="Q45" s="7"/>
      <c r="R45" s="167"/>
      <c r="S45" s="167"/>
      <c r="T45" s="167"/>
      <c r="U45" s="167"/>
      <c r="V45" s="167"/>
      <c r="W45" s="167"/>
      <c r="X45" s="167"/>
      <c r="Y45" s="167"/>
      <c r="Z45" s="167"/>
    </row>
    <row r="46" spans="1:26" ht="12.75" customHeight="1">
      <c r="A46" s="7"/>
      <c r="B46" s="39" t="s">
        <v>254</v>
      </c>
      <c r="C46" s="182"/>
      <c r="D46" s="177"/>
      <c r="E46" s="194">
        <f>IF(AND(E34,E35,E36),ROUND(E36*12,0),"")</f>
        <v>360</v>
      </c>
      <c r="F46" s="7"/>
      <c r="G46" s="7"/>
      <c r="H46" s="195"/>
      <c r="I46" s="170"/>
      <c r="J46" s="167"/>
      <c r="K46" s="167"/>
      <c r="L46" s="170"/>
      <c r="M46" s="333"/>
      <c r="N46" s="170"/>
      <c r="O46" s="7"/>
      <c r="P46" s="7"/>
      <c r="Q46" s="7"/>
      <c r="R46" s="167"/>
      <c r="S46" s="167"/>
      <c r="T46" s="167"/>
      <c r="U46" s="167"/>
      <c r="V46" s="167"/>
      <c r="W46" s="167"/>
      <c r="X46" s="167"/>
      <c r="Y46" s="167"/>
      <c r="Z46" s="167"/>
    </row>
    <row r="47" spans="1:26" ht="12.75" customHeight="1">
      <c r="A47" s="7"/>
      <c r="B47" s="181" t="s">
        <v>255</v>
      </c>
      <c r="C47" s="182"/>
      <c r="D47" s="204"/>
      <c r="E47" s="211">
        <f>IF(E46,E45*12,"")</f>
        <v>32588.249172139862</v>
      </c>
      <c r="F47" s="7"/>
      <c r="G47" s="7"/>
      <c r="H47" s="195"/>
      <c r="I47" s="170"/>
      <c r="J47" s="167"/>
      <c r="K47" s="167"/>
      <c r="L47" s="170"/>
      <c r="M47" s="299"/>
      <c r="N47" s="7"/>
      <c r="O47" s="7"/>
      <c r="P47" s="7"/>
      <c r="Q47" s="7"/>
      <c r="R47" s="167"/>
      <c r="S47" s="167"/>
      <c r="T47" s="167"/>
      <c r="U47" s="167"/>
      <c r="V47" s="167"/>
      <c r="W47" s="167"/>
      <c r="X47" s="167"/>
      <c r="Y47" s="167"/>
      <c r="Z47" s="167"/>
    </row>
    <row r="48" spans="1:26" ht="12.75" customHeight="1">
      <c r="A48" s="7"/>
      <c r="B48" s="196"/>
      <c r="C48" s="206"/>
      <c r="D48" s="207"/>
      <c r="E48" s="208"/>
      <c r="F48" s="7"/>
      <c r="G48" s="7"/>
      <c r="H48" s="195"/>
      <c r="I48" s="169"/>
      <c r="J48" s="167"/>
      <c r="K48" s="167"/>
      <c r="L48" s="170"/>
      <c r="M48" s="299"/>
      <c r="N48" s="7"/>
      <c r="O48" s="7"/>
      <c r="P48" s="7"/>
      <c r="Q48" s="7"/>
      <c r="R48" s="167"/>
      <c r="S48" s="167"/>
      <c r="T48" s="167"/>
      <c r="U48" s="167"/>
      <c r="V48" s="167"/>
      <c r="W48" s="167"/>
      <c r="X48" s="167"/>
      <c r="Y48" s="167"/>
      <c r="Z48" s="167"/>
    </row>
    <row r="49" spans="1:26" ht="12.75" customHeight="1">
      <c r="A49" s="7"/>
      <c r="B49" s="39" t="s">
        <v>256</v>
      </c>
      <c r="C49" s="176"/>
      <c r="D49" s="209"/>
      <c r="E49" s="212">
        <f>IF(E34,E34,"")</f>
        <v>624000</v>
      </c>
      <c r="F49" s="7"/>
      <c r="G49" s="7"/>
      <c r="H49" s="195"/>
      <c r="I49" s="169"/>
      <c r="J49" s="167"/>
      <c r="K49" s="167"/>
      <c r="L49" s="170"/>
      <c r="M49" s="299"/>
      <c r="N49" s="7"/>
      <c r="O49" s="7"/>
      <c r="P49" s="7"/>
      <c r="Q49" s="7"/>
      <c r="R49" s="167"/>
      <c r="S49" s="167"/>
      <c r="T49" s="167"/>
      <c r="U49" s="167"/>
      <c r="V49" s="167"/>
      <c r="W49" s="167"/>
      <c r="X49" s="167"/>
      <c r="Y49" s="167"/>
      <c r="Z49" s="167"/>
    </row>
    <row r="50" spans="1:26" ht="12.75" customHeight="1">
      <c r="A50" s="7"/>
      <c r="B50" s="181" t="s">
        <v>257</v>
      </c>
      <c r="C50" s="182"/>
      <c r="D50" s="213"/>
      <c r="E50" s="214">
        <f>IF(E47,IF(E47-E34,E47*E36-E34,""),"")</f>
        <v>353647.47516419587</v>
      </c>
      <c r="F50" s="7"/>
      <c r="G50" s="7"/>
      <c r="H50" s="169"/>
      <c r="I50" s="170"/>
      <c r="J50" s="167"/>
      <c r="K50" s="167"/>
      <c r="L50" s="170"/>
      <c r="M50" s="299"/>
      <c r="N50" s="7"/>
      <c r="O50" s="7"/>
      <c r="P50" s="7"/>
      <c r="Q50" s="7"/>
      <c r="R50" s="167"/>
      <c r="S50" s="167"/>
      <c r="T50" s="167"/>
      <c r="U50" s="167"/>
      <c r="V50" s="167"/>
      <c r="W50" s="167"/>
      <c r="X50" s="167"/>
      <c r="Y50" s="167"/>
      <c r="Z50" s="167"/>
    </row>
    <row r="51" spans="1:26" ht="12.75" customHeight="1" thickBot="1">
      <c r="A51" s="7"/>
      <c r="B51" s="215" t="s">
        <v>258</v>
      </c>
      <c r="C51" s="216"/>
      <c r="D51" s="217"/>
      <c r="E51" s="218">
        <f>IF(E50+E49,E50+E49,"")</f>
        <v>977647.47516419587</v>
      </c>
      <c r="F51" s="7"/>
      <c r="G51" s="7"/>
      <c r="H51" s="169"/>
      <c r="I51" s="170"/>
      <c r="J51" s="167"/>
      <c r="K51" s="167"/>
      <c r="L51" s="170"/>
      <c r="M51" s="299"/>
      <c r="N51" s="7"/>
      <c r="O51" s="7"/>
      <c r="P51" s="7"/>
      <c r="Q51" s="7"/>
      <c r="R51" s="167"/>
      <c r="S51" s="167"/>
      <c r="T51" s="167"/>
      <c r="U51" s="167"/>
      <c r="V51" s="167"/>
      <c r="W51" s="167"/>
      <c r="X51" s="167"/>
      <c r="Y51" s="167"/>
      <c r="Z51" s="167"/>
    </row>
    <row r="52" spans="1:26" ht="12.75" customHeight="1" thickBot="1">
      <c r="A52" s="7"/>
      <c r="H52" s="169"/>
      <c r="I52" s="170"/>
      <c r="J52" s="167"/>
      <c r="K52" s="167"/>
      <c r="L52" s="170"/>
      <c r="M52" s="299"/>
      <c r="N52" s="7"/>
      <c r="O52" s="7"/>
      <c r="P52" s="7"/>
      <c r="Q52" s="7"/>
      <c r="R52" s="167"/>
      <c r="S52" s="167"/>
      <c r="T52" s="167"/>
      <c r="U52" s="167"/>
      <c r="V52" s="167"/>
      <c r="W52" s="167"/>
      <c r="X52" s="167"/>
      <c r="Y52" s="167"/>
      <c r="Z52" s="167"/>
    </row>
    <row r="53" spans="1:26" ht="12.75" customHeight="1" thickBot="1">
      <c r="A53" s="7"/>
      <c r="B53" s="32" t="s">
        <v>334</v>
      </c>
      <c r="H53" s="169"/>
      <c r="I53" s="170"/>
      <c r="J53" s="167"/>
      <c r="K53" s="167"/>
      <c r="L53" s="170"/>
      <c r="M53" s="299"/>
      <c r="N53" s="7"/>
      <c r="O53" s="7"/>
      <c r="P53" s="7"/>
      <c r="Q53" s="7"/>
      <c r="R53" s="167"/>
      <c r="S53" s="167"/>
      <c r="T53" s="167"/>
      <c r="U53" s="167"/>
      <c r="V53" s="167"/>
      <c r="W53" s="167"/>
      <c r="X53" s="167"/>
      <c r="Y53" s="167"/>
      <c r="Z53" s="167"/>
    </row>
    <row r="54" spans="1:26" ht="7.9" customHeight="1" thickBot="1">
      <c r="M54" s="299"/>
    </row>
    <row r="55" spans="1:26" ht="12.75" customHeight="1" thickBot="1">
      <c r="A55" s="7"/>
      <c r="B55" s="291" t="s">
        <v>259</v>
      </c>
      <c r="C55" s="292"/>
      <c r="D55" s="292"/>
      <c r="E55" s="293"/>
      <c r="F55" s="7"/>
      <c r="G55" s="7"/>
      <c r="H55" s="169"/>
      <c r="I55" s="170"/>
      <c r="J55" s="167"/>
      <c r="K55" s="167"/>
      <c r="L55" s="170"/>
      <c r="M55" s="299"/>
      <c r="N55" s="7"/>
      <c r="O55" s="7"/>
      <c r="P55" s="7"/>
      <c r="Q55" s="7"/>
      <c r="R55" s="167"/>
      <c r="S55" s="167"/>
      <c r="T55" s="167"/>
      <c r="U55" s="167"/>
      <c r="V55" s="167"/>
      <c r="W55" s="167"/>
      <c r="X55" s="167"/>
      <c r="Y55" s="167"/>
      <c r="Z55" s="167"/>
    </row>
    <row r="56" spans="1:26" ht="16.149999999999999" customHeight="1">
      <c r="A56" s="7"/>
      <c r="B56" s="148"/>
      <c r="C56" s="7"/>
      <c r="D56" s="7"/>
      <c r="E56" s="219" t="s">
        <v>260</v>
      </c>
      <c r="F56" s="7"/>
      <c r="G56" s="7"/>
      <c r="H56" s="169"/>
      <c r="I56" s="170"/>
      <c r="J56" s="167"/>
      <c r="K56" s="167"/>
      <c r="L56" s="170"/>
      <c r="M56" s="333"/>
      <c r="N56" s="170"/>
      <c r="O56" s="167"/>
      <c r="P56" s="167"/>
      <c r="Q56" s="167"/>
      <c r="R56" s="167"/>
      <c r="S56" s="167"/>
      <c r="T56" s="167"/>
      <c r="U56" s="167"/>
      <c r="V56" s="167"/>
      <c r="W56" s="167"/>
      <c r="X56" s="167"/>
      <c r="Y56" s="167"/>
      <c r="Z56" s="167"/>
    </row>
    <row r="57" spans="1:26" ht="12.75" customHeight="1">
      <c r="A57" s="7"/>
      <c r="B57" s="148" t="s">
        <v>261</v>
      </c>
      <c r="C57" s="7"/>
      <c r="D57" s="7"/>
      <c r="E57" s="220">
        <f>'21. Mortgage Amortization'!E30*12</f>
        <v>20280</v>
      </c>
      <c r="F57" s="7"/>
      <c r="G57" s="7"/>
      <c r="H57" s="169"/>
      <c r="I57" s="170"/>
      <c r="J57" s="167"/>
      <c r="K57" s="167"/>
      <c r="L57" s="170"/>
      <c r="M57" s="333"/>
      <c r="N57" s="170"/>
      <c r="O57" s="167"/>
      <c r="P57" s="167"/>
      <c r="Q57" s="167"/>
      <c r="R57" s="167"/>
      <c r="S57" s="167"/>
      <c r="T57" s="167"/>
      <c r="U57" s="167"/>
      <c r="V57" s="167"/>
      <c r="W57" s="167"/>
      <c r="X57" s="167"/>
      <c r="Y57" s="167"/>
      <c r="Z57" s="167"/>
    </row>
    <row r="58" spans="1:26" ht="12.75" customHeight="1">
      <c r="A58" s="7"/>
      <c r="B58" s="148" t="s">
        <v>262</v>
      </c>
      <c r="C58" s="7"/>
      <c r="D58" s="7"/>
      <c r="E58" s="220">
        <f>+E30*0.0125</f>
        <v>9750</v>
      </c>
      <c r="F58" s="7"/>
      <c r="G58" s="7"/>
      <c r="H58" s="169"/>
      <c r="I58" s="170"/>
      <c r="J58" s="167"/>
      <c r="K58" s="167"/>
      <c r="L58" s="170"/>
      <c r="M58" s="333"/>
      <c r="N58" s="170"/>
      <c r="O58" s="167"/>
      <c r="P58" s="167"/>
      <c r="Q58" s="167"/>
      <c r="R58" s="167"/>
      <c r="S58" s="167"/>
      <c r="T58" s="167"/>
      <c r="U58" s="167"/>
      <c r="V58" s="167"/>
      <c r="W58" s="167"/>
      <c r="X58" s="167"/>
      <c r="Y58" s="167"/>
      <c r="Z58" s="167"/>
    </row>
    <row r="59" spans="1:26" ht="12.75" customHeight="1">
      <c r="A59" s="7"/>
      <c r="B59" s="221" t="s">
        <v>263</v>
      </c>
      <c r="C59" s="222"/>
      <c r="D59" s="222"/>
      <c r="E59" s="223">
        <f>SUM(E57:E58)</f>
        <v>30030</v>
      </c>
      <c r="F59" s="7"/>
      <c r="G59" s="7"/>
      <c r="H59" s="169"/>
      <c r="I59" s="170"/>
      <c r="J59" s="167"/>
      <c r="K59" s="167"/>
      <c r="L59" s="170"/>
      <c r="M59" s="333"/>
      <c r="N59" s="170"/>
      <c r="O59" s="167"/>
      <c r="P59" s="167"/>
      <c r="Q59" s="167"/>
      <c r="R59" s="167"/>
      <c r="S59" s="167"/>
      <c r="T59" s="167"/>
      <c r="U59" s="167"/>
      <c r="V59" s="167"/>
      <c r="W59" s="167"/>
      <c r="X59" s="167"/>
      <c r="Y59" s="167"/>
      <c r="Z59" s="167"/>
    </row>
    <row r="60" spans="1:26" ht="12.75" customHeight="1">
      <c r="A60" s="7"/>
      <c r="B60" s="224"/>
      <c r="C60" s="7"/>
      <c r="D60" s="7"/>
      <c r="E60" s="225"/>
      <c r="F60" s="7"/>
      <c r="G60" s="7"/>
      <c r="H60" s="169"/>
      <c r="I60" s="170"/>
      <c r="J60" s="167"/>
      <c r="K60" s="167"/>
      <c r="L60" s="170"/>
      <c r="M60" s="333"/>
      <c r="N60" s="170"/>
      <c r="O60" s="167"/>
      <c r="P60" s="167"/>
      <c r="Q60" s="167"/>
      <c r="R60" s="167"/>
      <c r="S60" s="167"/>
      <c r="T60" s="167"/>
      <c r="U60" s="167"/>
      <c r="V60" s="167"/>
      <c r="W60" s="167"/>
      <c r="X60" s="167"/>
      <c r="Y60" s="167"/>
      <c r="Z60" s="167"/>
    </row>
    <row r="61" spans="1:26" ht="12.75" customHeight="1">
      <c r="A61" s="7"/>
      <c r="B61" s="226" t="s">
        <v>264</v>
      </c>
      <c r="C61" s="101"/>
      <c r="D61" s="101"/>
      <c r="E61" s="227">
        <f>C24</f>
        <v>0.35</v>
      </c>
      <c r="F61" s="7"/>
      <c r="G61" s="7"/>
      <c r="H61" s="169"/>
      <c r="I61" s="170"/>
      <c r="J61" s="167"/>
      <c r="K61" s="167"/>
      <c r="L61" s="170"/>
      <c r="M61" s="333"/>
      <c r="N61" s="170"/>
      <c r="O61" s="167"/>
      <c r="P61" s="167"/>
      <c r="Q61" s="167"/>
      <c r="R61" s="167"/>
      <c r="S61" s="167"/>
      <c r="T61" s="167"/>
      <c r="U61" s="167"/>
      <c r="V61" s="167"/>
      <c r="W61" s="167"/>
      <c r="X61" s="167"/>
      <c r="Y61" s="167"/>
      <c r="Z61" s="167"/>
    </row>
    <row r="62" spans="1:26" ht="15" customHeight="1" thickBot="1">
      <c r="A62" s="7"/>
      <c r="B62" s="228" t="s">
        <v>265</v>
      </c>
      <c r="C62" s="229"/>
      <c r="D62" s="229"/>
      <c r="E62" s="230">
        <f>+E59*E61</f>
        <v>10510.5</v>
      </c>
      <c r="F62" s="7"/>
      <c r="G62" s="7"/>
      <c r="H62" s="169"/>
      <c r="I62" s="170"/>
      <c r="J62" s="167"/>
      <c r="K62" s="167"/>
      <c r="L62" s="170"/>
      <c r="M62" s="333"/>
      <c r="N62" s="170"/>
      <c r="O62" s="167"/>
      <c r="P62" s="167"/>
      <c r="Q62" s="167"/>
      <c r="R62" s="167"/>
      <c r="S62" s="167"/>
      <c r="T62" s="167"/>
      <c r="U62" s="167"/>
      <c r="V62" s="167"/>
      <c r="W62" s="167"/>
      <c r="X62" s="167"/>
      <c r="Y62" s="167"/>
      <c r="Z62" s="167"/>
    </row>
    <row r="63" spans="1:26" ht="12.75" customHeight="1" thickBot="1">
      <c r="A63" s="7"/>
      <c r="F63" s="7"/>
      <c r="G63" s="7"/>
      <c r="H63" s="169"/>
      <c r="I63" s="170"/>
      <c r="J63" s="167"/>
      <c r="K63" s="167"/>
      <c r="L63" s="170"/>
      <c r="M63" s="333"/>
      <c r="N63" s="170"/>
      <c r="O63" s="167"/>
      <c r="P63" s="167"/>
      <c r="Q63" s="167"/>
      <c r="R63" s="167"/>
      <c r="S63" s="167"/>
      <c r="T63" s="167"/>
      <c r="U63" s="167"/>
      <c r="V63" s="167"/>
      <c r="W63" s="167"/>
      <c r="X63" s="167"/>
      <c r="Y63" s="167"/>
      <c r="Z63" s="167"/>
    </row>
    <row r="64" spans="1:26" ht="12.75" customHeight="1" thickBot="1">
      <c r="A64" s="7"/>
      <c r="B64" s="32" t="s">
        <v>333</v>
      </c>
      <c r="F64" s="7"/>
      <c r="G64" s="7"/>
      <c r="H64" s="169"/>
      <c r="I64" s="170"/>
      <c r="J64" s="167"/>
      <c r="K64" s="167"/>
      <c r="L64" s="170"/>
      <c r="M64" s="333"/>
      <c r="N64" s="170"/>
      <c r="O64" s="167"/>
      <c r="P64" s="167"/>
      <c r="Q64" s="167"/>
      <c r="R64" s="167"/>
      <c r="S64" s="167"/>
      <c r="T64" s="167"/>
      <c r="U64" s="167"/>
      <c r="V64" s="167"/>
      <c r="W64" s="167"/>
      <c r="X64" s="167"/>
      <c r="Y64" s="167"/>
      <c r="Z64" s="167"/>
    </row>
    <row r="65" spans="1:26" ht="9.4" customHeight="1" thickBot="1">
      <c r="M65" s="333"/>
    </row>
    <row r="66" spans="1:26" ht="12.75" customHeight="1" thickBot="1">
      <c r="A66" s="7"/>
      <c r="B66" s="296" t="s">
        <v>266</v>
      </c>
      <c r="C66" s="297"/>
      <c r="D66" s="297"/>
      <c r="E66" s="298"/>
      <c r="F66" s="7"/>
      <c r="G66" s="7"/>
      <c r="H66" s="169"/>
      <c r="I66" s="170"/>
      <c r="J66" s="167"/>
      <c r="K66" s="167"/>
      <c r="L66" s="170"/>
      <c r="M66" s="333"/>
      <c r="N66" s="170"/>
      <c r="O66" s="167"/>
      <c r="P66" s="167"/>
      <c r="Q66" s="167"/>
      <c r="R66" s="167"/>
      <c r="S66" s="167"/>
      <c r="T66" s="167"/>
      <c r="U66" s="167"/>
      <c r="V66" s="167"/>
      <c r="W66" s="167"/>
      <c r="X66" s="167"/>
      <c r="Y66" s="167"/>
      <c r="Z66" s="167"/>
    </row>
    <row r="67" spans="1:26" ht="12.75" customHeight="1">
      <c r="A67" s="7"/>
      <c r="B67" s="148" t="s">
        <v>267</v>
      </c>
      <c r="C67" s="7"/>
      <c r="D67" s="7"/>
      <c r="E67" s="231">
        <f>C25</f>
        <v>0.05</v>
      </c>
      <c r="F67" s="7"/>
      <c r="G67" s="7"/>
      <c r="H67" s="169"/>
      <c r="I67" s="170"/>
      <c r="J67" s="167"/>
      <c r="K67" s="167"/>
      <c r="L67" s="170"/>
      <c r="M67" s="333"/>
      <c r="N67" s="170"/>
      <c r="O67" s="167"/>
      <c r="P67" s="167"/>
      <c r="Q67" s="167"/>
      <c r="R67" s="167"/>
      <c r="S67" s="167"/>
      <c r="T67" s="167"/>
      <c r="U67" s="167"/>
      <c r="V67" s="167"/>
      <c r="W67" s="167"/>
      <c r="X67" s="167"/>
      <c r="Y67" s="167"/>
      <c r="Z67" s="167"/>
    </row>
    <row r="68" spans="1:26" ht="12.75" customHeight="1">
      <c r="A68" s="7"/>
      <c r="B68" s="148" t="s">
        <v>268</v>
      </c>
      <c r="C68" s="7"/>
      <c r="D68" s="7"/>
      <c r="E68" s="232">
        <f>+E30*E67</f>
        <v>39000</v>
      </c>
      <c r="F68" s="7"/>
      <c r="G68" s="7"/>
      <c r="H68" s="169"/>
      <c r="I68" s="170"/>
      <c r="J68" s="167"/>
      <c r="K68" s="167"/>
      <c r="L68" s="170"/>
      <c r="M68" s="333"/>
      <c r="N68" s="170"/>
      <c r="O68" s="167"/>
      <c r="P68" s="167"/>
      <c r="Q68" s="167"/>
      <c r="R68" s="167"/>
      <c r="S68" s="167"/>
      <c r="T68" s="167"/>
      <c r="U68" s="167"/>
      <c r="V68" s="167"/>
      <c r="W68" s="167"/>
      <c r="X68" s="167"/>
      <c r="Y68" s="167"/>
      <c r="Z68" s="167"/>
    </row>
    <row r="69" spans="1:26" ht="12.75" customHeight="1">
      <c r="A69" s="7"/>
      <c r="B69" s="226" t="s">
        <v>269</v>
      </c>
      <c r="C69" s="101"/>
      <c r="D69" s="101"/>
      <c r="E69" s="233">
        <f>C26</f>
        <v>5</v>
      </c>
      <c r="F69" s="7"/>
      <c r="G69" s="7"/>
      <c r="H69" s="169"/>
      <c r="I69" s="170"/>
      <c r="J69" s="167"/>
      <c r="K69" s="167"/>
      <c r="L69" s="170"/>
      <c r="M69" s="333"/>
      <c r="N69" s="170"/>
      <c r="O69" s="167"/>
      <c r="P69" s="167"/>
      <c r="Q69" s="167"/>
      <c r="R69" s="167"/>
      <c r="S69" s="167"/>
      <c r="T69" s="167"/>
      <c r="U69" s="167"/>
      <c r="V69" s="167"/>
      <c r="W69" s="167"/>
      <c r="X69" s="167"/>
      <c r="Y69" s="167"/>
      <c r="Z69" s="167"/>
    </row>
    <row r="70" spans="1:26" ht="12.75" customHeight="1">
      <c r="A70" s="7"/>
      <c r="B70" s="234" t="s">
        <v>270</v>
      </c>
      <c r="C70" s="235"/>
      <c r="D70" s="235"/>
      <c r="E70" s="236">
        <f>+E30+(E68*E69)</f>
        <v>975000</v>
      </c>
      <c r="F70" s="7"/>
      <c r="G70" s="25"/>
      <c r="H70" s="169"/>
      <c r="I70" s="170"/>
      <c r="J70" s="167"/>
      <c r="K70" s="167"/>
      <c r="L70" s="170"/>
      <c r="M70" s="333"/>
      <c r="N70" s="170"/>
      <c r="O70" s="167"/>
      <c r="P70" s="167"/>
      <c r="Q70" s="167"/>
      <c r="R70" s="167"/>
      <c r="S70" s="167"/>
      <c r="T70" s="167"/>
      <c r="U70" s="167"/>
      <c r="V70" s="167"/>
      <c r="W70" s="167"/>
      <c r="X70" s="167"/>
      <c r="Y70" s="167"/>
      <c r="Z70" s="167"/>
    </row>
    <row r="71" spans="1:26" ht="12.75" customHeight="1">
      <c r="A71" s="7"/>
      <c r="B71" s="148"/>
      <c r="C71" s="7"/>
      <c r="D71" s="7"/>
      <c r="E71" s="130"/>
      <c r="F71" s="7"/>
      <c r="G71" s="25"/>
      <c r="H71" s="169"/>
      <c r="I71" s="170"/>
      <c r="J71" s="167"/>
      <c r="K71" s="167"/>
      <c r="L71" s="170"/>
      <c r="M71" s="333"/>
      <c r="N71" s="170"/>
      <c r="O71" s="167"/>
      <c r="P71" s="167"/>
      <c r="Q71" s="167"/>
      <c r="R71" s="167"/>
      <c r="S71" s="167"/>
      <c r="T71" s="167"/>
      <c r="U71" s="167"/>
      <c r="V71" s="167"/>
      <c r="W71" s="167"/>
      <c r="X71" s="167"/>
      <c r="Y71" s="167"/>
      <c r="Z71" s="167"/>
    </row>
    <row r="72" spans="1:26" ht="12.75" customHeight="1">
      <c r="A72" s="7"/>
      <c r="B72" s="148" t="s">
        <v>271</v>
      </c>
      <c r="C72" s="7"/>
      <c r="D72" s="7"/>
      <c r="E72" s="220">
        <f>-E70*0.06</f>
        <v>-58500</v>
      </c>
      <c r="F72" s="7"/>
      <c r="G72" s="7"/>
      <c r="H72" s="169"/>
      <c r="I72" s="170"/>
      <c r="J72" s="167"/>
      <c r="K72" s="167"/>
      <c r="L72" s="170"/>
      <c r="M72" s="333"/>
      <c r="N72" s="170"/>
      <c r="O72" s="167"/>
      <c r="P72" s="167"/>
      <c r="Q72" s="167"/>
      <c r="R72" s="167"/>
      <c r="S72" s="167"/>
      <c r="T72" s="167"/>
      <c r="U72" s="167"/>
      <c r="V72" s="167"/>
      <c r="W72" s="167"/>
      <c r="X72" s="167"/>
      <c r="Y72" s="167"/>
      <c r="Z72" s="167"/>
    </row>
    <row r="73" spans="1:26" ht="16.149999999999999" customHeight="1">
      <c r="A73" s="7"/>
      <c r="B73" s="148" t="s">
        <v>272</v>
      </c>
      <c r="C73" s="7"/>
      <c r="D73" s="7"/>
      <c r="E73" s="220">
        <f>+E70+E72</f>
        <v>916500</v>
      </c>
      <c r="F73" s="7"/>
      <c r="G73" s="7"/>
      <c r="H73" s="7"/>
      <c r="I73" s="7"/>
      <c r="J73" s="7"/>
      <c r="K73" s="7"/>
      <c r="L73" s="7"/>
      <c r="M73" s="299"/>
      <c r="N73" s="7"/>
      <c r="O73" s="7"/>
      <c r="P73" s="7"/>
      <c r="Q73" s="7"/>
      <c r="R73" s="7"/>
      <c r="S73" s="7"/>
      <c r="T73" s="7"/>
      <c r="U73" s="7"/>
      <c r="V73" s="7"/>
      <c r="W73" s="7"/>
      <c r="X73" s="7"/>
      <c r="Y73" s="7"/>
      <c r="Z73" s="7"/>
    </row>
    <row r="74" spans="1:26" ht="16.899999999999999" customHeight="1" thickBot="1">
      <c r="A74" s="7"/>
      <c r="B74" s="237" t="s">
        <v>273</v>
      </c>
      <c r="C74" s="238"/>
      <c r="D74" s="238"/>
      <c r="E74" s="239">
        <f>+E73-E30</f>
        <v>136500</v>
      </c>
      <c r="F74" s="7"/>
      <c r="G74" s="7"/>
      <c r="H74" s="169"/>
      <c r="I74" s="170"/>
      <c r="J74" s="167"/>
      <c r="K74" s="167"/>
      <c r="L74" s="170"/>
      <c r="M74" s="333"/>
      <c r="N74" s="170"/>
      <c r="O74" s="167"/>
      <c r="P74" s="167"/>
      <c r="Q74" s="167"/>
      <c r="R74" s="167"/>
      <c r="S74" s="167"/>
      <c r="T74" s="167"/>
      <c r="U74" s="167"/>
      <c r="V74" s="167"/>
      <c r="W74" s="167"/>
      <c r="X74" s="167"/>
      <c r="Y74" s="167"/>
      <c r="Z74" s="167"/>
    </row>
    <row r="75" spans="1:26" ht="12.75" customHeight="1">
      <c r="A75" s="7"/>
      <c r="B75" s="240" t="s">
        <v>274</v>
      </c>
      <c r="C75" s="241"/>
      <c r="D75" s="241"/>
      <c r="E75" s="242">
        <f>+E74/E32</f>
        <v>0.875</v>
      </c>
      <c r="F75" s="7"/>
      <c r="G75" s="7"/>
      <c r="H75" s="169"/>
      <c r="I75" s="170"/>
      <c r="J75" s="167"/>
      <c r="K75" s="167"/>
      <c r="L75" s="170"/>
      <c r="M75" s="333"/>
      <c r="N75" s="170"/>
      <c r="O75" s="167"/>
      <c r="P75" s="167"/>
      <c r="Q75" s="167"/>
      <c r="R75" s="167"/>
      <c r="S75" s="167"/>
      <c r="T75" s="167"/>
      <c r="U75" s="167"/>
      <c r="V75" s="167"/>
      <c r="W75" s="167"/>
      <c r="X75" s="167"/>
      <c r="Y75" s="167"/>
      <c r="Z75" s="167"/>
    </row>
    <row r="76" spans="1:26" ht="12.75" customHeight="1" thickBot="1">
      <c r="A76" s="7"/>
      <c r="B76" s="243" t="s">
        <v>275</v>
      </c>
      <c r="C76" s="244"/>
      <c r="D76" s="244"/>
      <c r="E76" s="245">
        <f>+E75/E69</f>
        <v>0.17499999999999999</v>
      </c>
      <c r="F76" s="7"/>
      <c r="G76" s="7"/>
      <c r="H76" s="169"/>
      <c r="I76" s="170"/>
      <c r="J76" s="167"/>
      <c r="K76" s="167"/>
      <c r="L76" s="170"/>
      <c r="M76" s="333"/>
      <c r="N76" s="170"/>
      <c r="O76" s="167"/>
      <c r="P76" s="167"/>
      <c r="Q76" s="167"/>
      <c r="R76" s="167"/>
      <c r="S76" s="167"/>
      <c r="T76" s="167"/>
      <c r="U76" s="167"/>
      <c r="V76" s="167"/>
      <c r="W76" s="167"/>
      <c r="X76" s="167"/>
      <c r="Y76" s="167"/>
      <c r="Z76" s="167"/>
    </row>
    <row r="77" spans="1:26" ht="12.75" customHeight="1">
      <c r="A77" s="7"/>
      <c r="F77" s="7"/>
      <c r="G77" s="7"/>
      <c r="H77" s="169"/>
      <c r="I77" s="170"/>
      <c r="J77" s="167"/>
      <c r="K77" s="167"/>
      <c r="L77" s="170"/>
      <c r="M77" s="333"/>
      <c r="N77" s="170"/>
      <c r="O77" s="167"/>
      <c r="P77" s="167"/>
      <c r="Q77" s="167"/>
      <c r="R77" s="167"/>
      <c r="S77" s="167"/>
      <c r="T77" s="167"/>
      <c r="U77" s="167"/>
      <c r="V77" s="167"/>
      <c r="W77" s="167"/>
      <c r="X77" s="167"/>
      <c r="Y77" s="167"/>
      <c r="Z77" s="167"/>
    </row>
    <row r="78" spans="1:26" s="295" customFormat="1" ht="12.75" customHeight="1">
      <c r="A78" s="7"/>
      <c r="F78" s="7"/>
      <c r="G78" s="7"/>
      <c r="H78" s="169"/>
      <c r="I78" s="170"/>
      <c r="J78" s="167"/>
      <c r="K78" s="167"/>
      <c r="L78" s="170"/>
      <c r="M78" s="333"/>
      <c r="N78" s="170"/>
      <c r="O78" s="167"/>
      <c r="P78" s="167"/>
      <c r="Q78" s="167"/>
      <c r="R78" s="167"/>
      <c r="S78" s="167"/>
      <c r="T78" s="167"/>
      <c r="U78" s="167"/>
      <c r="V78" s="167"/>
      <c r="W78" s="167"/>
      <c r="X78" s="167"/>
      <c r="Y78" s="167"/>
      <c r="Z78" s="167"/>
    </row>
    <row r="79" spans="1:26" s="295" customFormat="1" ht="12.75" customHeight="1">
      <c r="A79" s="7"/>
      <c r="F79" s="7"/>
      <c r="G79" s="7"/>
      <c r="H79" s="169"/>
      <c r="I79" s="170"/>
      <c r="J79" s="167"/>
      <c r="K79" s="167"/>
      <c r="L79" s="170"/>
      <c r="M79" s="333"/>
      <c r="N79" s="170"/>
      <c r="O79" s="167"/>
      <c r="P79" s="167"/>
      <c r="Q79" s="167"/>
      <c r="R79" s="167"/>
      <c r="S79" s="167"/>
      <c r="T79" s="167"/>
      <c r="U79" s="167"/>
      <c r="V79" s="167"/>
      <c r="W79" s="167"/>
      <c r="X79" s="167"/>
      <c r="Y79" s="167"/>
      <c r="Z79" s="167"/>
    </row>
    <row r="80" spans="1:26" s="295" customFormat="1" ht="12.75" customHeight="1">
      <c r="A80" s="7"/>
      <c r="F80" s="7"/>
      <c r="G80" s="7"/>
      <c r="H80" s="169"/>
      <c r="I80" s="170"/>
      <c r="J80" s="167"/>
      <c r="K80" s="167"/>
      <c r="L80" s="170"/>
      <c r="M80" s="333"/>
      <c r="N80" s="170"/>
      <c r="O80" s="167"/>
      <c r="P80" s="167"/>
      <c r="Q80" s="167"/>
      <c r="R80" s="167"/>
      <c r="S80" s="167"/>
      <c r="T80" s="167"/>
      <c r="U80" s="167"/>
      <c r="V80" s="167"/>
      <c r="W80" s="167"/>
      <c r="X80" s="167"/>
      <c r="Y80" s="167"/>
      <c r="Z80" s="167"/>
    </row>
    <row r="81" spans="1:26" s="295" customFormat="1" ht="12.75" customHeight="1">
      <c r="A81" s="7"/>
      <c r="F81" s="7"/>
      <c r="G81" s="7"/>
      <c r="H81" s="169"/>
      <c r="I81" s="170"/>
      <c r="J81" s="167"/>
      <c r="K81" s="167"/>
      <c r="L81" s="170"/>
      <c r="M81" s="333"/>
      <c r="N81" s="170"/>
      <c r="O81" s="167"/>
      <c r="P81" s="167"/>
      <c r="Q81" s="167"/>
      <c r="R81" s="167"/>
      <c r="S81" s="167"/>
      <c r="T81" s="167"/>
      <c r="U81" s="167"/>
      <c r="V81" s="167"/>
      <c r="W81" s="167"/>
      <c r="X81" s="167"/>
      <c r="Y81" s="167"/>
      <c r="Z81" s="167"/>
    </row>
    <row r="82" spans="1:26" s="295" customFormat="1" ht="12.75" customHeight="1">
      <c r="A82" s="7"/>
      <c r="F82" s="7"/>
      <c r="G82" s="7"/>
      <c r="H82" s="169"/>
      <c r="I82" s="170"/>
      <c r="J82" s="167"/>
      <c r="K82" s="167"/>
      <c r="L82" s="170"/>
      <c r="M82" s="333"/>
      <c r="N82" s="170"/>
      <c r="O82" s="167"/>
      <c r="P82" s="167"/>
      <c r="Q82" s="167"/>
      <c r="R82" s="167"/>
      <c r="S82" s="167"/>
      <c r="T82" s="167"/>
      <c r="U82" s="167"/>
      <c r="V82" s="167"/>
      <c r="W82" s="167"/>
      <c r="X82" s="167"/>
      <c r="Y82" s="167"/>
      <c r="Z82" s="167"/>
    </row>
    <row r="83" spans="1:26" s="295" customFormat="1" ht="12.75" customHeight="1">
      <c r="A83" s="7"/>
      <c r="F83" s="7"/>
      <c r="G83" s="7"/>
      <c r="H83" s="169"/>
      <c r="I83" s="170"/>
      <c r="J83" s="167"/>
      <c r="K83" s="167"/>
      <c r="L83" s="170"/>
      <c r="M83" s="333"/>
      <c r="N83" s="170"/>
      <c r="O83" s="167"/>
      <c r="P83" s="167"/>
      <c r="Q83" s="167"/>
      <c r="R83" s="167"/>
      <c r="S83" s="167"/>
      <c r="T83" s="167"/>
      <c r="U83" s="167"/>
      <c r="V83" s="167"/>
      <c r="W83" s="167"/>
      <c r="X83" s="167"/>
      <c r="Y83" s="167"/>
      <c r="Z83" s="167"/>
    </row>
    <row r="84" spans="1:26" s="295" customFormat="1" ht="12.75" customHeight="1">
      <c r="A84" s="7"/>
      <c r="F84" s="7"/>
      <c r="G84" s="7"/>
      <c r="H84" s="169"/>
      <c r="I84" s="170"/>
      <c r="J84" s="167"/>
      <c r="K84" s="167"/>
      <c r="L84" s="170"/>
      <c r="M84" s="333"/>
      <c r="N84" s="170"/>
      <c r="O84" s="167"/>
      <c r="P84" s="167"/>
      <c r="Q84" s="167"/>
      <c r="R84" s="167"/>
      <c r="S84" s="167"/>
      <c r="T84" s="167"/>
      <c r="U84" s="167"/>
      <c r="V84" s="167"/>
      <c r="W84" s="167"/>
      <c r="X84" s="167"/>
      <c r="Y84" s="167"/>
      <c r="Z84" s="167"/>
    </row>
    <row r="85" spans="1:26" s="295" customFormat="1" ht="12.75" customHeight="1">
      <c r="A85" s="7"/>
      <c r="F85" s="7"/>
      <c r="G85" s="7"/>
      <c r="H85" s="169"/>
      <c r="I85" s="170"/>
      <c r="J85" s="167"/>
      <c r="K85" s="167"/>
      <c r="L85" s="170"/>
      <c r="M85" s="333"/>
      <c r="N85" s="170"/>
      <c r="O85" s="167"/>
      <c r="P85" s="167"/>
      <c r="Q85" s="167"/>
      <c r="R85" s="167"/>
      <c r="S85" s="167"/>
      <c r="T85" s="167"/>
      <c r="U85" s="167"/>
      <c r="V85" s="167"/>
      <c r="W85" s="167"/>
      <c r="X85" s="167"/>
      <c r="Y85" s="167"/>
      <c r="Z85" s="167"/>
    </row>
    <row r="86" spans="1:26" s="295" customFormat="1" ht="12.75" customHeight="1">
      <c r="A86" s="7"/>
      <c r="F86" s="7"/>
      <c r="G86" s="7"/>
      <c r="H86" s="169"/>
      <c r="I86" s="170"/>
      <c r="J86" s="167"/>
      <c r="K86" s="167"/>
      <c r="L86" s="170"/>
      <c r="M86" s="333"/>
      <c r="N86" s="170"/>
      <c r="O86" s="167"/>
      <c r="P86" s="167"/>
      <c r="Q86" s="167"/>
      <c r="R86" s="167"/>
      <c r="S86" s="167"/>
      <c r="T86" s="167"/>
      <c r="U86" s="167"/>
      <c r="V86" s="167"/>
      <c r="W86" s="167"/>
      <c r="X86" s="167"/>
      <c r="Y86" s="167"/>
      <c r="Z86" s="167"/>
    </row>
    <row r="87" spans="1:26" s="295" customFormat="1" ht="12.75" customHeight="1">
      <c r="A87" s="7"/>
      <c r="F87" s="7"/>
      <c r="G87" s="7"/>
      <c r="H87" s="169"/>
      <c r="I87" s="170"/>
      <c r="J87" s="167"/>
      <c r="K87" s="167"/>
      <c r="L87" s="170"/>
      <c r="M87" s="333"/>
      <c r="N87" s="170"/>
      <c r="O87" s="167"/>
      <c r="P87" s="167"/>
      <c r="Q87" s="167"/>
      <c r="R87" s="167"/>
      <c r="S87" s="167"/>
      <c r="T87" s="167"/>
      <c r="U87" s="167"/>
      <c r="V87" s="167"/>
      <c r="W87" s="167"/>
      <c r="X87" s="167"/>
      <c r="Y87" s="167"/>
      <c r="Z87" s="167"/>
    </row>
    <row r="88" spans="1:26" s="295" customFormat="1" ht="12.75" customHeight="1">
      <c r="A88" s="7"/>
      <c r="F88" s="7"/>
      <c r="G88" s="7"/>
      <c r="H88" s="169"/>
      <c r="I88" s="170"/>
      <c r="J88" s="167"/>
      <c r="K88" s="167"/>
      <c r="L88" s="170"/>
      <c r="M88" s="333"/>
      <c r="N88" s="170"/>
      <c r="O88" s="167"/>
      <c r="P88" s="167"/>
      <c r="Q88" s="167"/>
      <c r="R88" s="167"/>
      <c r="S88" s="167"/>
      <c r="T88" s="167"/>
      <c r="U88" s="167"/>
      <c r="V88" s="167"/>
      <c r="W88" s="167"/>
      <c r="X88" s="167"/>
      <c r="Y88" s="167"/>
      <c r="Z88" s="167"/>
    </row>
    <row r="89" spans="1:26" s="295" customFormat="1" ht="12.75" customHeight="1">
      <c r="A89" s="7"/>
      <c r="F89" s="7"/>
      <c r="G89" s="7"/>
      <c r="H89" s="169"/>
      <c r="I89" s="170"/>
      <c r="J89" s="167"/>
      <c r="K89" s="167"/>
      <c r="L89" s="170"/>
      <c r="M89" s="333"/>
      <c r="N89" s="170"/>
      <c r="O89" s="167"/>
      <c r="P89" s="167"/>
      <c r="Q89" s="167"/>
      <c r="R89" s="167"/>
      <c r="S89" s="167"/>
      <c r="T89" s="167"/>
      <c r="U89" s="167"/>
      <c r="V89" s="167"/>
      <c r="W89" s="167"/>
      <c r="X89" s="167"/>
      <c r="Y89" s="167"/>
      <c r="Z89" s="167"/>
    </row>
    <row r="90" spans="1:26" s="295" customFormat="1" ht="12.75" customHeight="1">
      <c r="A90" s="7"/>
      <c r="F90" s="7"/>
      <c r="G90" s="7"/>
      <c r="H90" s="169"/>
      <c r="I90" s="170"/>
      <c r="J90" s="167"/>
      <c r="K90" s="167"/>
      <c r="L90" s="170"/>
      <c r="M90" s="333"/>
      <c r="N90" s="170"/>
      <c r="O90" s="167"/>
      <c r="P90" s="167"/>
      <c r="Q90" s="167"/>
      <c r="R90" s="167"/>
      <c r="S90" s="167"/>
      <c r="T90" s="167"/>
      <c r="U90" s="167"/>
      <c r="V90" s="167"/>
      <c r="W90" s="167"/>
      <c r="X90" s="167"/>
      <c r="Y90" s="167"/>
      <c r="Z90" s="167"/>
    </row>
    <row r="91" spans="1:26" s="295" customFormat="1" ht="12.75" customHeight="1">
      <c r="A91" s="7"/>
      <c r="F91" s="7"/>
      <c r="G91" s="7"/>
      <c r="H91" s="169"/>
      <c r="I91" s="170"/>
      <c r="J91" s="167"/>
      <c r="K91" s="167"/>
      <c r="L91" s="170"/>
      <c r="M91" s="333"/>
      <c r="N91" s="170"/>
      <c r="O91" s="167"/>
      <c r="P91" s="167"/>
      <c r="Q91" s="167"/>
      <c r="R91" s="167"/>
      <c r="S91" s="167"/>
      <c r="T91" s="167"/>
      <c r="U91" s="167"/>
      <c r="V91" s="167"/>
      <c r="W91" s="167"/>
      <c r="X91" s="167"/>
      <c r="Y91" s="167"/>
      <c r="Z91" s="167"/>
    </row>
    <row r="92" spans="1:26" s="295" customFormat="1" ht="12.75" customHeight="1">
      <c r="A92" s="7"/>
      <c r="F92" s="7"/>
      <c r="G92" s="7"/>
      <c r="H92" s="169"/>
      <c r="I92" s="170"/>
      <c r="J92" s="167"/>
      <c r="K92" s="167"/>
      <c r="L92" s="170"/>
      <c r="M92" s="333"/>
      <c r="N92" s="170"/>
      <c r="O92" s="167"/>
      <c r="P92" s="167"/>
      <c r="Q92" s="167"/>
      <c r="R92" s="167"/>
      <c r="S92" s="167"/>
      <c r="T92" s="167"/>
      <c r="U92" s="167"/>
      <c r="V92" s="167"/>
      <c r="W92" s="167"/>
      <c r="X92" s="167"/>
      <c r="Y92" s="167"/>
      <c r="Z92" s="167"/>
    </row>
    <row r="93" spans="1:26" s="295" customFormat="1" ht="12.75" customHeight="1">
      <c r="A93" s="7"/>
      <c r="F93" s="7"/>
      <c r="G93" s="7"/>
      <c r="H93" s="169"/>
      <c r="I93" s="170"/>
      <c r="J93" s="167"/>
      <c r="K93" s="167"/>
      <c r="L93" s="170"/>
      <c r="M93" s="333"/>
      <c r="N93" s="170"/>
      <c r="O93" s="167"/>
      <c r="P93" s="167"/>
      <c r="Q93" s="167"/>
      <c r="R93" s="167"/>
      <c r="S93" s="167"/>
      <c r="T93" s="167"/>
      <c r="U93" s="167"/>
      <c r="V93" s="167"/>
      <c r="W93" s="167"/>
      <c r="X93" s="167"/>
      <c r="Y93" s="167"/>
      <c r="Z93" s="167"/>
    </row>
    <row r="94" spans="1:26" s="295" customFormat="1" ht="12.75" customHeight="1">
      <c r="A94" s="7"/>
      <c r="F94" s="7"/>
      <c r="G94" s="7"/>
      <c r="H94" s="169"/>
      <c r="I94" s="170"/>
      <c r="J94" s="167"/>
      <c r="K94" s="167"/>
      <c r="L94" s="170"/>
      <c r="M94" s="333"/>
      <c r="N94" s="170"/>
      <c r="O94" s="167"/>
      <c r="P94" s="167"/>
      <c r="Q94" s="167"/>
      <c r="R94" s="167"/>
      <c r="S94" s="167"/>
      <c r="T94" s="167"/>
      <c r="U94" s="167"/>
      <c r="V94" s="167"/>
      <c r="W94" s="167"/>
      <c r="X94" s="167"/>
      <c r="Y94" s="167"/>
      <c r="Z94" s="167"/>
    </row>
    <row r="95" spans="1:26" s="295" customFormat="1" ht="12.75" customHeight="1">
      <c r="A95" s="7"/>
      <c r="F95" s="7"/>
      <c r="G95" s="7"/>
      <c r="H95" s="169"/>
      <c r="I95" s="170"/>
      <c r="J95" s="167"/>
      <c r="K95" s="167"/>
      <c r="L95" s="170"/>
      <c r="M95" s="333"/>
      <c r="N95" s="170"/>
      <c r="O95" s="167"/>
      <c r="P95" s="167"/>
      <c r="Q95" s="167"/>
      <c r="R95" s="167"/>
      <c r="S95" s="167"/>
      <c r="T95" s="167"/>
      <c r="U95" s="167"/>
      <c r="V95" s="167"/>
      <c r="W95" s="167"/>
      <c r="X95" s="167"/>
      <c r="Y95" s="167"/>
      <c r="Z95" s="167"/>
    </row>
    <row r="96" spans="1:26" s="295" customFormat="1" ht="12.75" customHeight="1">
      <c r="A96" s="7"/>
      <c r="F96" s="7"/>
      <c r="G96" s="7"/>
      <c r="H96" s="169"/>
      <c r="I96" s="170"/>
      <c r="J96" s="167"/>
      <c r="K96" s="167"/>
      <c r="L96" s="170"/>
      <c r="M96" s="333"/>
      <c r="N96" s="170"/>
      <c r="O96" s="167"/>
      <c r="P96" s="167"/>
      <c r="Q96" s="167"/>
      <c r="R96" s="167"/>
      <c r="S96" s="167"/>
      <c r="T96" s="167"/>
      <c r="U96" s="167"/>
      <c r="V96" s="167"/>
      <c r="W96" s="167"/>
      <c r="X96" s="167"/>
      <c r="Y96" s="167"/>
      <c r="Z96" s="167"/>
    </row>
    <row r="97" spans="1:26" s="295" customFormat="1" ht="12.75" customHeight="1">
      <c r="A97" s="7"/>
      <c r="F97" s="7"/>
      <c r="G97" s="7"/>
      <c r="H97" s="169"/>
      <c r="I97" s="170"/>
      <c r="J97" s="167"/>
      <c r="K97" s="167"/>
      <c r="L97" s="170"/>
      <c r="M97" s="333"/>
      <c r="N97" s="170"/>
      <c r="O97" s="167"/>
      <c r="P97" s="167"/>
      <c r="Q97" s="167"/>
      <c r="R97" s="167"/>
      <c r="S97" s="167"/>
      <c r="T97" s="167"/>
      <c r="U97" s="167"/>
      <c r="V97" s="167"/>
      <c r="W97" s="167"/>
      <c r="X97" s="167"/>
      <c r="Y97" s="167"/>
      <c r="Z97" s="167"/>
    </row>
    <row r="98" spans="1:26" s="295" customFormat="1" ht="12.75" customHeight="1">
      <c r="A98" s="7"/>
      <c r="F98" s="7"/>
      <c r="G98" s="7"/>
      <c r="H98" s="169"/>
      <c r="I98" s="170"/>
      <c r="J98" s="167"/>
      <c r="K98" s="167"/>
      <c r="L98" s="170"/>
      <c r="M98" s="333"/>
      <c r="N98" s="170"/>
      <c r="O98" s="167"/>
      <c r="P98" s="167"/>
      <c r="Q98" s="167"/>
      <c r="R98" s="167"/>
      <c r="S98" s="167"/>
      <c r="T98" s="167"/>
      <c r="U98" s="167"/>
      <c r="V98" s="167"/>
      <c r="W98" s="167"/>
      <c r="X98" s="167"/>
      <c r="Y98" s="167"/>
      <c r="Z98" s="167"/>
    </row>
    <row r="99" spans="1:26" ht="12.75" customHeight="1">
      <c r="A99" s="299"/>
      <c r="B99" s="300"/>
      <c r="C99" s="300"/>
      <c r="D99" s="300"/>
      <c r="E99" s="300"/>
      <c r="F99" s="299"/>
      <c r="G99" s="299"/>
      <c r="H99" s="335"/>
      <c r="I99" s="336"/>
      <c r="J99" s="333"/>
      <c r="K99" s="333"/>
      <c r="L99" s="336"/>
      <c r="M99" s="333"/>
      <c r="N99" s="170"/>
      <c r="O99" s="167"/>
      <c r="P99" s="167"/>
      <c r="Q99" s="167"/>
      <c r="R99" s="167"/>
      <c r="S99" s="167"/>
      <c r="T99" s="167"/>
      <c r="U99" s="167"/>
      <c r="V99" s="167"/>
      <c r="W99" s="167"/>
      <c r="X99" s="167"/>
      <c r="Y99" s="167"/>
      <c r="Z99" s="167"/>
    </row>
    <row r="100" spans="1:26" ht="12.75" customHeight="1">
      <c r="A100" s="7"/>
      <c r="B100" s="7"/>
      <c r="C100" s="7"/>
      <c r="D100" s="7"/>
      <c r="E100" s="171"/>
      <c r="F100" s="7"/>
      <c r="G100" s="7"/>
      <c r="H100" s="169"/>
      <c r="I100" s="170"/>
      <c r="J100" s="167"/>
      <c r="K100" s="167"/>
      <c r="L100" s="170"/>
      <c r="M100" s="167"/>
      <c r="N100" s="170"/>
      <c r="O100" s="167"/>
      <c r="P100" s="167"/>
      <c r="Q100" s="167"/>
      <c r="R100" s="167"/>
      <c r="S100" s="167"/>
      <c r="T100" s="167"/>
      <c r="U100" s="167"/>
      <c r="V100" s="167"/>
      <c r="W100" s="167"/>
      <c r="X100" s="167"/>
      <c r="Y100" s="167"/>
      <c r="Z100" s="167"/>
    </row>
    <row r="101" spans="1:26" ht="12.75" customHeight="1">
      <c r="A101" s="167"/>
      <c r="B101" s="167"/>
      <c r="C101" s="167"/>
      <c r="D101" s="167"/>
      <c r="E101" s="168"/>
      <c r="F101" s="167"/>
      <c r="G101" s="167"/>
      <c r="H101" s="169"/>
      <c r="I101" s="170"/>
      <c r="J101" s="167"/>
      <c r="K101" s="167"/>
      <c r="L101" s="170"/>
      <c r="M101" s="167"/>
      <c r="N101" s="170"/>
      <c r="O101" s="167"/>
      <c r="P101" s="167"/>
      <c r="Q101" s="167"/>
      <c r="R101" s="167"/>
      <c r="S101" s="167"/>
      <c r="T101" s="167"/>
      <c r="U101" s="167"/>
      <c r="V101" s="167"/>
      <c r="W101" s="167"/>
      <c r="X101" s="167"/>
      <c r="Y101" s="167"/>
      <c r="Z101" s="167"/>
    </row>
    <row r="102" spans="1:26" ht="12.75" customHeight="1">
      <c r="A102" s="167"/>
      <c r="B102" s="167"/>
      <c r="C102" s="167"/>
      <c r="D102" s="167"/>
      <c r="E102" s="168"/>
      <c r="F102" s="167"/>
      <c r="G102" s="167"/>
      <c r="H102" s="169"/>
      <c r="I102" s="170"/>
      <c r="J102" s="167"/>
      <c r="K102" s="167"/>
      <c r="L102" s="170"/>
      <c r="M102" s="167"/>
      <c r="N102" s="170"/>
      <c r="O102" s="167"/>
      <c r="P102" s="167"/>
      <c r="Q102" s="167"/>
      <c r="R102" s="167"/>
      <c r="S102" s="167"/>
      <c r="T102" s="167"/>
      <c r="U102" s="167"/>
      <c r="V102" s="167"/>
      <c r="W102" s="167"/>
      <c r="X102" s="167"/>
      <c r="Y102" s="167"/>
      <c r="Z102" s="167"/>
    </row>
    <row r="103" spans="1:26" ht="12.75" customHeight="1">
      <c r="A103" s="167"/>
      <c r="B103" s="167"/>
      <c r="C103" s="167"/>
      <c r="D103" s="167"/>
      <c r="E103" s="168"/>
      <c r="F103" s="167"/>
      <c r="G103" s="167"/>
      <c r="H103" s="169"/>
      <c r="I103" s="170"/>
      <c r="J103" s="167"/>
      <c r="K103" s="167"/>
      <c r="L103" s="170"/>
      <c r="M103" s="167"/>
      <c r="N103" s="170"/>
      <c r="O103" s="167"/>
      <c r="P103" s="167"/>
      <c r="Q103" s="167"/>
      <c r="R103" s="167"/>
      <c r="S103" s="167"/>
      <c r="T103" s="167"/>
      <c r="U103" s="167"/>
      <c r="V103" s="167"/>
      <c r="W103" s="167"/>
      <c r="X103" s="167"/>
      <c r="Y103" s="167"/>
      <c r="Z103" s="167"/>
    </row>
    <row r="104" spans="1:26" ht="12.75" customHeight="1">
      <c r="A104" s="167"/>
      <c r="B104" s="167"/>
      <c r="C104" s="167"/>
      <c r="D104" s="167"/>
      <c r="E104" s="168"/>
      <c r="F104" s="167"/>
      <c r="G104" s="167"/>
      <c r="H104" s="169"/>
      <c r="I104" s="170"/>
      <c r="J104" s="167"/>
      <c r="K104" s="167"/>
      <c r="L104" s="170"/>
      <c r="M104" s="167"/>
      <c r="N104" s="170"/>
      <c r="O104" s="167"/>
      <c r="P104" s="167"/>
      <c r="Q104" s="167"/>
      <c r="R104" s="167"/>
      <c r="S104" s="167"/>
      <c r="T104" s="167"/>
      <c r="U104" s="167"/>
      <c r="V104" s="167"/>
      <c r="W104" s="167"/>
      <c r="X104" s="167"/>
      <c r="Y104" s="167"/>
      <c r="Z104" s="167"/>
    </row>
    <row r="105" spans="1:26" ht="12.75" customHeight="1">
      <c r="A105" s="167"/>
      <c r="B105" s="167"/>
      <c r="C105" s="167"/>
      <c r="D105" s="167"/>
      <c r="E105" s="168"/>
      <c r="F105" s="167"/>
      <c r="G105" s="167"/>
      <c r="H105" s="169"/>
      <c r="I105" s="170"/>
      <c r="J105" s="167"/>
      <c r="K105" s="167"/>
      <c r="L105" s="170"/>
      <c r="M105" s="167"/>
      <c r="N105" s="170"/>
      <c r="O105" s="167"/>
      <c r="P105" s="167"/>
      <c r="Q105" s="167"/>
      <c r="R105" s="167"/>
      <c r="S105" s="167"/>
      <c r="T105" s="167"/>
      <c r="U105" s="167"/>
      <c r="V105" s="167"/>
      <c r="W105" s="167"/>
      <c r="X105" s="167"/>
      <c r="Y105" s="167"/>
      <c r="Z105" s="167"/>
    </row>
    <row r="106" spans="1:26" ht="12.75" customHeight="1">
      <c r="A106" s="167"/>
      <c r="B106" s="167"/>
      <c r="C106" s="167"/>
      <c r="D106" s="167"/>
      <c r="E106" s="168"/>
      <c r="F106" s="167"/>
      <c r="G106" s="167"/>
      <c r="H106" s="169"/>
      <c r="I106" s="170"/>
      <c r="J106" s="167"/>
      <c r="K106" s="167"/>
      <c r="L106" s="170"/>
      <c r="M106" s="167"/>
      <c r="N106" s="170"/>
      <c r="O106" s="167"/>
      <c r="P106" s="167"/>
      <c r="Q106" s="167"/>
      <c r="R106" s="167"/>
      <c r="S106" s="167"/>
      <c r="T106" s="167"/>
      <c r="U106" s="167"/>
      <c r="V106" s="167"/>
      <c r="W106" s="167"/>
      <c r="X106" s="167"/>
      <c r="Y106" s="167"/>
      <c r="Z106" s="167"/>
    </row>
    <row r="107" spans="1:26" ht="12.75" customHeight="1">
      <c r="A107" s="167"/>
      <c r="B107" s="167"/>
      <c r="C107" s="167"/>
      <c r="D107" s="167"/>
      <c r="E107" s="168"/>
      <c r="F107" s="167"/>
      <c r="G107" s="167"/>
      <c r="H107" s="169"/>
      <c r="I107" s="170"/>
      <c r="J107" s="167"/>
      <c r="K107" s="167"/>
      <c r="L107" s="170"/>
      <c r="M107" s="167"/>
      <c r="N107" s="170"/>
      <c r="O107" s="167"/>
      <c r="P107" s="167"/>
      <c r="Q107" s="167"/>
      <c r="R107" s="167"/>
      <c r="S107" s="167"/>
      <c r="T107" s="167"/>
      <c r="U107" s="167"/>
      <c r="V107" s="167"/>
      <c r="W107" s="167"/>
      <c r="X107" s="167"/>
      <c r="Y107" s="167"/>
      <c r="Z107" s="167"/>
    </row>
    <row r="108" spans="1:26" ht="12.75" customHeight="1">
      <c r="A108" s="167"/>
      <c r="B108" s="167"/>
      <c r="C108" s="167"/>
      <c r="D108" s="167"/>
      <c r="E108" s="168"/>
      <c r="F108" s="167"/>
      <c r="G108" s="167"/>
      <c r="H108" s="169"/>
      <c r="I108" s="170"/>
      <c r="J108" s="167"/>
      <c r="K108" s="167"/>
      <c r="L108" s="170"/>
      <c r="M108" s="167"/>
      <c r="N108" s="170"/>
      <c r="O108" s="167"/>
      <c r="P108" s="167"/>
      <c r="Q108" s="167"/>
      <c r="R108" s="167"/>
      <c r="S108" s="167"/>
      <c r="T108" s="167"/>
      <c r="U108" s="167"/>
      <c r="V108" s="167"/>
      <c r="W108" s="167"/>
      <c r="X108" s="167"/>
      <c r="Y108" s="167"/>
      <c r="Z108" s="167"/>
    </row>
    <row r="109" spans="1:26" ht="12.75" customHeight="1">
      <c r="A109" s="167"/>
      <c r="B109" s="167"/>
      <c r="C109" s="167"/>
      <c r="D109" s="167"/>
      <c r="E109" s="168"/>
      <c r="F109" s="167"/>
      <c r="G109" s="167"/>
      <c r="H109" s="169"/>
      <c r="I109" s="170"/>
      <c r="J109" s="167"/>
      <c r="K109" s="167"/>
      <c r="L109" s="170"/>
      <c r="M109" s="167"/>
      <c r="N109" s="170"/>
      <c r="O109" s="167"/>
      <c r="P109" s="167"/>
      <c r="Q109" s="167"/>
      <c r="R109" s="167"/>
      <c r="S109" s="167"/>
      <c r="T109" s="167"/>
      <c r="U109" s="167"/>
      <c r="V109" s="167"/>
      <c r="W109" s="167"/>
      <c r="X109" s="167"/>
      <c r="Y109" s="167"/>
      <c r="Z109" s="167"/>
    </row>
    <row r="110" spans="1:26" ht="12.75" customHeight="1">
      <c r="A110" s="167"/>
      <c r="B110" s="167"/>
      <c r="C110" s="167"/>
      <c r="D110" s="167"/>
      <c r="E110" s="168"/>
      <c r="F110" s="167"/>
      <c r="G110" s="167"/>
      <c r="H110" s="169"/>
      <c r="I110" s="170"/>
      <c r="J110" s="167"/>
      <c r="K110" s="167"/>
      <c r="L110" s="170"/>
      <c r="M110" s="167"/>
      <c r="N110" s="170"/>
      <c r="O110" s="167"/>
      <c r="P110" s="167"/>
      <c r="Q110" s="167"/>
      <c r="R110" s="167"/>
      <c r="S110" s="167"/>
      <c r="T110" s="167"/>
      <c r="U110" s="167"/>
      <c r="V110" s="167"/>
      <c r="W110" s="167"/>
      <c r="X110" s="167"/>
      <c r="Y110" s="167"/>
      <c r="Z110" s="167"/>
    </row>
    <row r="111" spans="1:26" ht="12.75" customHeight="1">
      <c r="A111" s="167"/>
      <c r="B111" s="167"/>
      <c r="C111" s="167"/>
      <c r="D111" s="167"/>
      <c r="E111" s="168"/>
      <c r="F111" s="167"/>
      <c r="G111" s="167"/>
      <c r="H111" s="169"/>
      <c r="I111" s="170"/>
      <c r="J111" s="167"/>
      <c r="K111" s="167"/>
      <c r="L111" s="170"/>
      <c r="M111" s="167"/>
      <c r="N111" s="170"/>
      <c r="O111" s="167"/>
      <c r="P111" s="167"/>
      <c r="Q111" s="167"/>
      <c r="R111" s="167"/>
      <c r="S111" s="167"/>
      <c r="T111" s="167"/>
      <c r="U111" s="167"/>
      <c r="V111" s="167"/>
      <c r="W111" s="167"/>
      <c r="X111" s="167"/>
      <c r="Y111" s="167"/>
      <c r="Z111" s="167"/>
    </row>
    <row r="112" spans="1:26" ht="12.75" customHeight="1">
      <c r="A112" s="167"/>
      <c r="B112" s="167"/>
      <c r="C112" s="167"/>
      <c r="D112" s="167"/>
      <c r="E112" s="168"/>
      <c r="F112" s="167"/>
      <c r="G112" s="167"/>
      <c r="H112" s="169"/>
      <c r="I112" s="170"/>
      <c r="J112" s="167"/>
      <c r="K112" s="167"/>
      <c r="L112" s="170"/>
      <c r="M112" s="167"/>
      <c r="N112" s="170"/>
      <c r="O112" s="167"/>
      <c r="P112" s="167"/>
      <c r="Q112" s="167"/>
      <c r="R112" s="167"/>
      <c r="S112" s="167"/>
      <c r="T112" s="167"/>
      <c r="U112" s="167"/>
      <c r="V112" s="167"/>
      <c r="W112" s="167"/>
      <c r="X112" s="167"/>
      <c r="Y112" s="167"/>
      <c r="Z112" s="167"/>
    </row>
    <row r="113" spans="1:26" ht="12.75" customHeight="1">
      <c r="A113" s="167"/>
      <c r="B113" s="167"/>
      <c r="C113" s="167"/>
      <c r="D113" s="167"/>
      <c r="E113" s="168"/>
      <c r="F113" s="167"/>
      <c r="G113" s="167"/>
      <c r="H113" s="169"/>
      <c r="I113" s="170"/>
      <c r="J113" s="167"/>
      <c r="K113" s="167"/>
      <c r="L113" s="170"/>
      <c r="M113" s="167"/>
      <c r="N113" s="170"/>
      <c r="O113" s="167"/>
      <c r="P113" s="167"/>
      <c r="Q113" s="167"/>
      <c r="R113" s="167"/>
      <c r="S113" s="167"/>
      <c r="T113" s="167"/>
      <c r="U113" s="167"/>
      <c r="V113" s="167"/>
      <c r="W113" s="167"/>
      <c r="X113" s="167"/>
      <c r="Y113" s="167"/>
      <c r="Z113" s="167"/>
    </row>
    <row r="114" spans="1:26" ht="12.75" customHeight="1">
      <c r="A114" s="167"/>
      <c r="B114" s="167"/>
      <c r="C114" s="167"/>
      <c r="D114" s="167"/>
      <c r="E114" s="168"/>
      <c r="F114" s="167"/>
      <c r="G114" s="167"/>
      <c r="H114" s="169"/>
      <c r="I114" s="170"/>
      <c r="J114" s="167"/>
      <c r="K114" s="167"/>
      <c r="L114" s="170"/>
      <c r="M114" s="167"/>
      <c r="N114" s="170"/>
      <c r="O114" s="167"/>
      <c r="P114" s="167"/>
      <c r="Q114" s="167"/>
      <c r="R114" s="167"/>
      <c r="S114" s="167"/>
      <c r="T114" s="167"/>
      <c r="U114" s="167"/>
      <c r="V114" s="167"/>
      <c r="W114" s="167"/>
      <c r="X114" s="167"/>
      <c r="Y114" s="167"/>
      <c r="Z114" s="167"/>
    </row>
    <row r="115" spans="1:26" ht="12.75" customHeight="1">
      <c r="A115" s="167"/>
      <c r="B115" s="167"/>
      <c r="C115" s="167"/>
      <c r="D115" s="167"/>
      <c r="E115" s="168"/>
      <c r="F115" s="167"/>
      <c r="G115" s="167"/>
      <c r="H115" s="169"/>
      <c r="I115" s="170"/>
      <c r="J115" s="167"/>
      <c r="K115" s="167"/>
      <c r="L115" s="170"/>
      <c r="M115" s="167"/>
      <c r="N115" s="170"/>
      <c r="O115" s="167"/>
      <c r="P115" s="167"/>
      <c r="Q115" s="167"/>
      <c r="R115" s="167"/>
      <c r="S115" s="167"/>
      <c r="T115" s="167"/>
      <c r="U115" s="167"/>
      <c r="V115" s="167"/>
      <c r="W115" s="167"/>
      <c r="X115" s="167"/>
      <c r="Y115" s="167"/>
      <c r="Z115" s="167"/>
    </row>
    <row r="116" spans="1:26" ht="12.75" customHeight="1">
      <c r="A116" s="167"/>
      <c r="B116" s="167"/>
      <c r="C116" s="167"/>
      <c r="D116" s="167"/>
      <c r="E116" s="168"/>
      <c r="F116" s="167"/>
      <c r="G116" s="167"/>
      <c r="H116" s="169"/>
      <c r="I116" s="170"/>
      <c r="J116" s="167"/>
      <c r="K116" s="167"/>
      <c r="L116" s="170"/>
      <c r="M116" s="167"/>
      <c r="N116" s="170"/>
      <c r="O116" s="167"/>
      <c r="P116" s="167"/>
      <c r="Q116" s="167"/>
      <c r="R116" s="167"/>
      <c r="S116" s="167"/>
      <c r="T116" s="167"/>
      <c r="U116" s="167"/>
      <c r="V116" s="167"/>
      <c r="W116" s="167"/>
      <c r="X116" s="167"/>
      <c r="Y116" s="167"/>
      <c r="Z116" s="167"/>
    </row>
    <row r="117" spans="1:26" ht="12.75" customHeight="1">
      <c r="A117" s="167"/>
      <c r="B117" s="167"/>
      <c r="C117" s="167"/>
      <c r="D117" s="167"/>
      <c r="E117" s="168"/>
      <c r="F117" s="167"/>
      <c r="G117" s="167"/>
      <c r="H117" s="169"/>
      <c r="I117" s="170"/>
      <c r="J117" s="167"/>
      <c r="K117" s="167"/>
      <c r="L117" s="170"/>
      <c r="M117" s="167"/>
      <c r="N117" s="170"/>
      <c r="O117" s="167"/>
      <c r="P117" s="167"/>
      <c r="Q117" s="167"/>
      <c r="R117" s="167"/>
      <c r="S117" s="167"/>
      <c r="T117" s="167"/>
      <c r="U117" s="167"/>
      <c r="V117" s="167"/>
      <c r="W117" s="167"/>
      <c r="X117" s="167"/>
      <c r="Y117" s="167"/>
      <c r="Z117" s="167"/>
    </row>
    <row r="118" spans="1:26" ht="12.75" customHeight="1">
      <c r="A118" s="167"/>
      <c r="B118" s="167"/>
      <c r="C118" s="167"/>
      <c r="D118" s="167"/>
      <c r="E118" s="168"/>
      <c r="F118" s="167"/>
      <c r="G118" s="167"/>
      <c r="H118" s="169"/>
      <c r="I118" s="170"/>
      <c r="J118" s="167"/>
      <c r="K118" s="167"/>
      <c r="L118" s="170"/>
      <c r="M118" s="167"/>
      <c r="N118" s="170"/>
      <c r="O118" s="167"/>
      <c r="P118" s="167"/>
      <c r="Q118" s="167"/>
      <c r="R118" s="167"/>
      <c r="S118" s="167"/>
      <c r="T118" s="167"/>
      <c r="U118" s="167"/>
      <c r="V118" s="167"/>
      <c r="W118" s="167"/>
      <c r="X118" s="167"/>
      <c r="Y118" s="167"/>
      <c r="Z118" s="167"/>
    </row>
    <row r="119" spans="1:26" ht="12.75" customHeight="1">
      <c r="A119" s="167"/>
      <c r="B119" s="167"/>
      <c r="C119" s="167"/>
      <c r="D119" s="167"/>
      <c r="E119" s="168"/>
      <c r="F119" s="167"/>
      <c r="G119" s="167"/>
      <c r="H119" s="169"/>
      <c r="I119" s="170"/>
      <c r="J119" s="167"/>
      <c r="K119" s="167"/>
      <c r="L119" s="170"/>
      <c r="M119" s="167"/>
      <c r="N119" s="170"/>
      <c r="O119" s="167"/>
      <c r="P119" s="167"/>
      <c r="Q119" s="167"/>
      <c r="R119" s="167"/>
      <c r="S119" s="167"/>
      <c r="T119" s="167"/>
      <c r="U119" s="167"/>
      <c r="V119" s="167"/>
      <c r="W119" s="167"/>
      <c r="X119" s="167"/>
      <c r="Y119" s="167"/>
      <c r="Z119" s="167"/>
    </row>
    <row r="120" spans="1:26" ht="12.75" customHeight="1">
      <c r="A120" s="167"/>
      <c r="B120" s="167"/>
      <c r="C120" s="167"/>
      <c r="D120" s="167"/>
      <c r="E120" s="168"/>
      <c r="F120" s="167"/>
      <c r="G120" s="167"/>
      <c r="H120" s="169"/>
      <c r="I120" s="170"/>
      <c r="J120" s="167"/>
      <c r="K120" s="167"/>
      <c r="L120" s="170"/>
      <c r="M120" s="167"/>
      <c r="N120" s="170"/>
      <c r="O120" s="167"/>
      <c r="P120" s="167"/>
      <c r="Q120" s="167"/>
      <c r="R120" s="167"/>
      <c r="S120" s="167"/>
      <c r="T120" s="167"/>
      <c r="U120" s="167"/>
      <c r="V120" s="167"/>
      <c r="W120" s="167"/>
      <c r="X120" s="167"/>
      <c r="Y120" s="167"/>
      <c r="Z120" s="167"/>
    </row>
    <row r="121" spans="1:26" ht="12.75" customHeight="1">
      <c r="A121" s="167"/>
      <c r="B121" s="167"/>
      <c r="C121" s="167"/>
      <c r="D121" s="167"/>
      <c r="E121" s="168"/>
      <c r="F121" s="167"/>
      <c r="G121" s="167"/>
      <c r="H121" s="169"/>
      <c r="I121" s="170"/>
      <c r="J121" s="167"/>
      <c r="K121" s="167"/>
      <c r="L121" s="170"/>
      <c r="M121" s="167"/>
      <c r="N121" s="170"/>
      <c r="O121" s="167"/>
      <c r="P121" s="167"/>
      <c r="Q121" s="167"/>
      <c r="R121" s="167"/>
      <c r="S121" s="167"/>
      <c r="T121" s="167"/>
      <c r="U121" s="167"/>
      <c r="V121" s="167"/>
      <c r="W121" s="167"/>
      <c r="X121" s="167"/>
      <c r="Y121" s="167"/>
      <c r="Z121" s="167"/>
    </row>
    <row r="122" spans="1:26" ht="12.75" customHeight="1">
      <c r="A122" s="167"/>
      <c r="B122" s="167"/>
      <c r="C122" s="167"/>
      <c r="D122" s="167"/>
      <c r="E122" s="168"/>
      <c r="F122" s="167"/>
      <c r="G122" s="167"/>
      <c r="H122" s="169"/>
      <c r="I122" s="170"/>
      <c r="J122" s="167"/>
      <c r="K122" s="167"/>
      <c r="L122" s="170"/>
      <c r="M122" s="167"/>
      <c r="N122" s="170"/>
      <c r="O122" s="167"/>
      <c r="P122" s="167"/>
      <c r="Q122" s="167"/>
      <c r="R122" s="167"/>
      <c r="S122" s="167"/>
      <c r="T122" s="167"/>
      <c r="U122" s="167"/>
      <c r="V122" s="167"/>
      <c r="W122" s="167"/>
      <c r="X122" s="167"/>
      <c r="Y122" s="167"/>
      <c r="Z122" s="167"/>
    </row>
    <row r="123" spans="1:26" ht="12.75" customHeight="1">
      <c r="A123" s="167"/>
      <c r="B123" s="167"/>
      <c r="C123" s="167"/>
      <c r="D123" s="167"/>
      <c r="E123" s="168"/>
      <c r="F123" s="167"/>
      <c r="G123" s="167"/>
      <c r="H123" s="169"/>
      <c r="I123" s="170"/>
      <c r="J123" s="167"/>
      <c r="K123" s="167"/>
      <c r="L123" s="170"/>
      <c r="M123" s="167"/>
      <c r="N123" s="170"/>
      <c r="O123" s="167"/>
      <c r="P123" s="167"/>
      <c r="Q123" s="167"/>
      <c r="R123" s="167"/>
      <c r="S123" s="167"/>
      <c r="T123" s="167"/>
      <c r="U123" s="167"/>
      <c r="V123" s="167"/>
      <c r="W123" s="167"/>
      <c r="X123" s="167"/>
      <c r="Y123" s="167"/>
      <c r="Z123" s="167"/>
    </row>
    <row r="124" spans="1:26" ht="12.75" customHeight="1">
      <c r="A124" s="167"/>
      <c r="B124" s="167"/>
      <c r="C124" s="167"/>
      <c r="D124" s="167"/>
      <c r="E124" s="168"/>
      <c r="F124" s="167"/>
      <c r="G124" s="167"/>
      <c r="H124" s="169"/>
      <c r="I124" s="170"/>
      <c r="J124" s="167"/>
      <c r="K124" s="167"/>
      <c r="L124" s="170"/>
      <c r="M124" s="167"/>
      <c r="N124" s="170"/>
      <c r="O124" s="167"/>
      <c r="P124" s="167"/>
      <c r="Q124" s="167"/>
      <c r="R124" s="167"/>
      <c r="S124" s="167"/>
      <c r="T124" s="167"/>
      <c r="U124" s="167"/>
      <c r="V124" s="167"/>
      <c r="W124" s="167"/>
      <c r="X124" s="167"/>
      <c r="Y124" s="167"/>
      <c r="Z124" s="167"/>
    </row>
    <row r="125" spans="1:26" ht="12.75" customHeight="1">
      <c r="A125" s="167"/>
      <c r="B125" s="167"/>
      <c r="C125" s="167"/>
      <c r="D125" s="167"/>
      <c r="E125" s="168"/>
      <c r="F125" s="167"/>
      <c r="G125" s="167"/>
      <c r="H125" s="169"/>
      <c r="I125" s="170"/>
      <c r="J125" s="167"/>
      <c r="K125" s="167"/>
      <c r="L125" s="170"/>
      <c r="M125" s="167"/>
      <c r="N125" s="170"/>
      <c r="O125" s="167"/>
      <c r="P125" s="167"/>
      <c r="Q125" s="167"/>
      <c r="R125" s="167"/>
      <c r="S125" s="167"/>
      <c r="T125" s="167"/>
      <c r="U125" s="167"/>
      <c r="V125" s="167"/>
      <c r="W125" s="167"/>
      <c r="X125" s="167"/>
      <c r="Y125" s="167"/>
      <c r="Z125" s="167"/>
    </row>
    <row r="126" spans="1:26" ht="12.75" customHeight="1">
      <c r="A126" s="167"/>
      <c r="B126" s="167"/>
      <c r="C126" s="167"/>
      <c r="D126" s="167"/>
      <c r="E126" s="168"/>
      <c r="F126" s="167"/>
      <c r="G126" s="167"/>
      <c r="H126" s="169"/>
      <c r="I126" s="170"/>
      <c r="J126" s="167"/>
      <c r="K126" s="167"/>
      <c r="L126" s="170"/>
      <c r="M126" s="167"/>
      <c r="N126" s="170"/>
      <c r="O126" s="167"/>
      <c r="P126" s="167"/>
      <c r="Q126" s="167"/>
      <c r="R126" s="167"/>
      <c r="S126" s="167"/>
      <c r="T126" s="167"/>
      <c r="U126" s="167"/>
      <c r="V126" s="167"/>
      <c r="W126" s="167"/>
      <c r="X126" s="167"/>
      <c r="Y126" s="167"/>
      <c r="Z126" s="167"/>
    </row>
    <row r="127" spans="1:26" ht="12.75" customHeight="1">
      <c r="A127" s="167"/>
      <c r="B127" s="167"/>
      <c r="C127" s="167"/>
      <c r="D127" s="167"/>
      <c r="E127" s="168"/>
      <c r="F127" s="167"/>
      <c r="G127" s="167"/>
      <c r="H127" s="169"/>
      <c r="I127" s="170"/>
      <c r="J127" s="167"/>
      <c r="K127" s="167"/>
      <c r="L127" s="170"/>
      <c r="M127" s="167"/>
      <c r="N127" s="170"/>
      <c r="O127" s="167"/>
      <c r="P127" s="167"/>
      <c r="Q127" s="167"/>
      <c r="R127" s="167"/>
      <c r="S127" s="167"/>
      <c r="T127" s="167"/>
      <c r="U127" s="167"/>
      <c r="V127" s="167"/>
      <c r="W127" s="167"/>
      <c r="X127" s="167"/>
      <c r="Y127" s="167"/>
      <c r="Z127" s="167"/>
    </row>
    <row r="128" spans="1:26" ht="12.75" customHeight="1">
      <c r="A128" s="167"/>
      <c r="B128" s="167"/>
      <c r="C128" s="167"/>
      <c r="D128" s="167"/>
      <c r="E128" s="168"/>
      <c r="F128" s="167"/>
      <c r="G128" s="167"/>
      <c r="H128" s="169"/>
      <c r="I128" s="170"/>
      <c r="J128" s="167"/>
      <c r="K128" s="167"/>
      <c r="L128" s="170"/>
      <c r="M128" s="167"/>
      <c r="N128" s="170"/>
      <c r="O128" s="167"/>
      <c r="P128" s="167"/>
      <c r="Q128" s="167"/>
      <c r="R128" s="167"/>
      <c r="S128" s="167"/>
      <c r="T128" s="167"/>
      <c r="U128" s="167"/>
      <c r="V128" s="167"/>
      <c r="W128" s="167"/>
      <c r="X128" s="167"/>
      <c r="Y128" s="167"/>
      <c r="Z128" s="167"/>
    </row>
    <row r="129" spans="1:26" ht="12.75" customHeight="1">
      <c r="A129" s="167"/>
      <c r="B129" s="167"/>
      <c r="C129" s="167"/>
      <c r="D129" s="167"/>
      <c r="E129" s="168"/>
      <c r="F129" s="167"/>
      <c r="G129" s="167"/>
      <c r="H129" s="169"/>
      <c r="I129" s="170"/>
      <c r="J129" s="167"/>
      <c r="K129" s="167"/>
      <c r="L129" s="170"/>
      <c r="M129" s="167"/>
      <c r="N129" s="170"/>
      <c r="O129" s="167"/>
      <c r="P129" s="167"/>
      <c r="Q129" s="167"/>
      <c r="R129" s="167"/>
      <c r="S129" s="167"/>
      <c r="T129" s="167"/>
      <c r="U129" s="167"/>
      <c r="V129" s="167"/>
      <c r="W129" s="167"/>
      <c r="X129" s="167"/>
      <c r="Y129" s="167"/>
      <c r="Z129" s="167"/>
    </row>
    <row r="130" spans="1:26" ht="12.75" customHeight="1">
      <c r="A130" s="167"/>
      <c r="B130" s="167"/>
      <c r="C130" s="167"/>
      <c r="D130" s="167"/>
      <c r="E130" s="168"/>
      <c r="F130" s="167"/>
      <c r="G130" s="167"/>
      <c r="H130" s="169"/>
      <c r="I130" s="170"/>
      <c r="J130" s="167"/>
      <c r="K130" s="167"/>
      <c r="L130" s="170"/>
      <c r="M130" s="167"/>
      <c r="N130" s="170"/>
      <c r="O130" s="167"/>
      <c r="P130" s="167"/>
      <c r="Q130" s="167"/>
      <c r="R130" s="167"/>
      <c r="S130" s="167"/>
      <c r="T130" s="167"/>
      <c r="U130" s="167"/>
      <c r="V130" s="167"/>
      <c r="W130" s="167"/>
      <c r="X130" s="167"/>
      <c r="Y130" s="167"/>
      <c r="Z130" s="167"/>
    </row>
    <row r="131" spans="1:26" ht="12.75" customHeight="1">
      <c r="A131" s="167"/>
      <c r="B131" s="167"/>
      <c r="C131" s="167"/>
      <c r="D131" s="167"/>
      <c r="E131" s="168"/>
      <c r="F131" s="167"/>
      <c r="G131" s="167"/>
      <c r="H131" s="169"/>
      <c r="I131" s="170"/>
      <c r="J131" s="167"/>
      <c r="K131" s="167"/>
      <c r="L131" s="170"/>
      <c r="M131" s="167"/>
      <c r="N131" s="170"/>
      <c r="O131" s="167"/>
      <c r="P131" s="167"/>
      <c r="Q131" s="167"/>
      <c r="R131" s="167"/>
      <c r="S131" s="167"/>
      <c r="T131" s="167"/>
      <c r="U131" s="167"/>
      <c r="V131" s="167"/>
      <c r="W131" s="167"/>
      <c r="X131" s="167"/>
      <c r="Y131" s="167"/>
      <c r="Z131" s="167"/>
    </row>
    <row r="132" spans="1:26" ht="12.75" customHeight="1">
      <c r="A132" s="167"/>
      <c r="B132" s="167"/>
      <c r="C132" s="167"/>
      <c r="D132" s="167"/>
      <c r="E132" s="168"/>
      <c r="F132" s="167"/>
      <c r="G132" s="167"/>
      <c r="H132" s="169"/>
      <c r="I132" s="170"/>
      <c r="J132" s="167"/>
      <c r="K132" s="167"/>
      <c r="L132" s="170"/>
      <c r="M132" s="167"/>
      <c r="N132" s="170"/>
      <c r="O132" s="167"/>
      <c r="P132" s="167"/>
      <c r="Q132" s="167"/>
      <c r="R132" s="167"/>
      <c r="S132" s="167"/>
      <c r="T132" s="167"/>
      <c r="U132" s="167"/>
      <c r="V132" s="167"/>
      <c r="W132" s="167"/>
      <c r="X132" s="167"/>
      <c r="Y132" s="167"/>
      <c r="Z132" s="167"/>
    </row>
    <row r="133" spans="1:26" ht="12.75" customHeight="1">
      <c r="A133" s="167"/>
      <c r="B133" s="167"/>
      <c r="C133" s="167"/>
      <c r="D133" s="167"/>
      <c r="E133" s="168"/>
      <c r="F133" s="167"/>
      <c r="G133" s="167"/>
      <c r="H133" s="169"/>
      <c r="I133" s="170"/>
      <c r="J133" s="167"/>
      <c r="K133" s="167"/>
      <c r="L133" s="170"/>
      <c r="M133" s="167"/>
      <c r="N133" s="170"/>
      <c r="O133" s="167"/>
      <c r="P133" s="167"/>
      <c r="Q133" s="167"/>
      <c r="R133" s="167"/>
      <c r="S133" s="167"/>
      <c r="T133" s="167"/>
      <c r="U133" s="167"/>
      <c r="V133" s="167"/>
      <c r="W133" s="167"/>
      <c r="X133" s="167"/>
      <c r="Y133" s="167"/>
      <c r="Z133" s="167"/>
    </row>
    <row r="134" spans="1:26" ht="12.75" customHeight="1">
      <c r="A134" s="167"/>
      <c r="B134" s="167"/>
      <c r="C134" s="167"/>
      <c r="D134" s="167"/>
      <c r="E134" s="168"/>
      <c r="F134" s="167"/>
      <c r="G134" s="167"/>
      <c r="H134" s="169"/>
      <c r="I134" s="170"/>
      <c r="J134" s="167"/>
      <c r="K134" s="167"/>
      <c r="L134" s="170"/>
      <c r="M134" s="167"/>
      <c r="N134" s="170"/>
      <c r="O134" s="167"/>
      <c r="P134" s="167"/>
      <c r="Q134" s="167"/>
      <c r="R134" s="167"/>
      <c r="S134" s="167"/>
      <c r="T134" s="167"/>
      <c r="U134" s="167"/>
      <c r="V134" s="167"/>
      <c r="W134" s="167"/>
      <c r="X134" s="167"/>
      <c r="Y134" s="167"/>
      <c r="Z134" s="167"/>
    </row>
    <row r="135" spans="1:26" ht="12.75" customHeight="1">
      <c r="A135" s="167"/>
      <c r="B135" s="167"/>
      <c r="C135" s="167"/>
      <c r="D135" s="167"/>
      <c r="E135" s="168"/>
      <c r="F135" s="167"/>
      <c r="G135" s="167"/>
      <c r="H135" s="169"/>
      <c r="I135" s="170"/>
      <c r="J135" s="167"/>
      <c r="K135" s="167"/>
      <c r="L135" s="170"/>
      <c r="M135" s="167"/>
      <c r="N135" s="170"/>
      <c r="O135" s="167"/>
      <c r="P135" s="167"/>
      <c r="Q135" s="167"/>
      <c r="R135" s="167"/>
      <c r="S135" s="167"/>
      <c r="T135" s="167"/>
      <c r="U135" s="167"/>
      <c r="V135" s="167"/>
      <c r="W135" s="167"/>
      <c r="X135" s="167"/>
      <c r="Y135" s="167"/>
      <c r="Z135" s="167"/>
    </row>
    <row r="136" spans="1:26" ht="12.75" customHeight="1">
      <c r="A136" s="167"/>
      <c r="B136" s="167"/>
      <c r="C136" s="167"/>
      <c r="D136" s="167"/>
      <c r="E136" s="168"/>
      <c r="F136" s="167"/>
      <c r="G136" s="167"/>
      <c r="H136" s="169"/>
      <c r="I136" s="170"/>
      <c r="J136" s="167"/>
      <c r="K136" s="167"/>
      <c r="L136" s="170"/>
      <c r="M136" s="167"/>
      <c r="N136" s="170"/>
      <c r="O136" s="167"/>
      <c r="P136" s="167"/>
      <c r="Q136" s="167"/>
      <c r="R136" s="167"/>
      <c r="S136" s="167"/>
      <c r="T136" s="167"/>
      <c r="U136" s="167"/>
      <c r="V136" s="167"/>
      <c r="W136" s="167"/>
      <c r="X136" s="167"/>
      <c r="Y136" s="167"/>
      <c r="Z136" s="167"/>
    </row>
    <row r="137" spans="1:26" ht="12.75" customHeight="1">
      <c r="A137" s="167"/>
      <c r="B137" s="167"/>
      <c r="C137" s="167"/>
      <c r="D137" s="167"/>
      <c r="E137" s="168"/>
      <c r="F137" s="167"/>
      <c r="G137" s="167"/>
      <c r="H137" s="169"/>
      <c r="I137" s="170"/>
      <c r="J137" s="167"/>
      <c r="K137" s="167"/>
      <c r="L137" s="170"/>
      <c r="M137" s="167"/>
      <c r="N137" s="170"/>
      <c r="O137" s="167"/>
      <c r="P137" s="167"/>
      <c r="Q137" s="167"/>
      <c r="R137" s="167"/>
      <c r="S137" s="167"/>
      <c r="T137" s="167"/>
      <c r="U137" s="167"/>
      <c r="V137" s="167"/>
      <c r="W137" s="167"/>
      <c r="X137" s="167"/>
      <c r="Y137" s="167"/>
      <c r="Z137" s="167"/>
    </row>
    <row r="138" spans="1:26" ht="12.75" customHeight="1">
      <c r="A138" s="167"/>
      <c r="B138" s="167"/>
      <c r="C138" s="167"/>
      <c r="D138" s="167"/>
      <c r="E138" s="168"/>
      <c r="F138" s="167"/>
      <c r="G138" s="167"/>
      <c r="H138" s="169"/>
      <c r="I138" s="170"/>
      <c r="J138" s="167"/>
      <c r="K138" s="167"/>
      <c r="L138" s="170"/>
      <c r="M138" s="167"/>
      <c r="N138" s="170"/>
      <c r="O138" s="167"/>
      <c r="P138" s="167"/>
      <c r="Q138" s="167"/>
      <c r="R138" s="167"/>
      <c r="S138" s="167"/>
      <c r="T138" s="167"/>
      <c r="U138" s="167"/>
      <c r="V138" s="167"/>
      <c r="W138" s="167"/>
      <c r="X138" s="167"/>
      <c r="Y138" s="167"/>
      <c r="Z138" s="167"/>
    </row>
    <row r="139" spans="1:26" ht="12.75" customHeight="1">
      <c r="A139" s="167"/>
      <c r="B139" s="167"/>
      <c r="C139" s="167"/>
      <c r="D139" s="167"/>
      <c r="E139" s="168"/>
      <c r="F139" s="167"/>
      <c r="G139" s="167"/>
      <c r="H139" s="169"/>
      <c r="I139" s="170"/>
      <c r="J139" s="167"/>
      <c r="K139" s="167"/>
      <c r="L139" s="170"/>
      <c r="M139" s="167"/>
      <c r="N139" s="170"/>
      <c r="O139" s="167"/>
      <c r="P139" s="167"/>
      <c r="Q139" s="167"/>
      <c r="R139" s="167"/>
      <c r="S139" s="167"/>
      <c r="T139" s="167"/>
      <c r="U139" s="167"/>
      <c r="V139" s="167"/>
      <c r="W139" s="167"/>
      <c r="X139" s="167"/>
      <c r="Y139" s="167"/>
      <c r="Z139" s="167"/>
    </row>
    <row r="140" spans="1:26" ht="12.75" customHeight="1">
      <c r="A140" s="167"/>
      <c r="B140" s="167"/>
      <c r="C140" s="167"/>
      <c r="D140" s="167"/>
      <c r="E140" s="168"/>
      <c r="F140" s="167"/>
      <c r="G140" s="167"/>
      <c r="H140" s="169"/>
      <c r="I140" s="170"/>
      <c r="J140" s="167"/>
      <c r="K140" s="167"/>
      <c r="L140" s="170"/>
      <c r="M140" s="167"/>
      <c r="N140" s="170"/>
      <c r="O140" s="167"/>
      <c r="P140" s="167"/>
      <c r="Q140" s="167"/>
      <c r="R140" s="167"/>
      <c r="S140" s="167"/>
      <c r="T140" s="167"/>
      <c r="U140" s="167"/>
      <c r="V140" s="167"/>
      <c r="W140" s="167"/>
      <c r="X140" s="167"/>
      <c r="Y140" s="167"/>
      <c r="Z140" s="167"/>
    </row>
    <row r="141" spans="1:26" ht="12.75" customHeight="1">
      <c r="A141" s="167"/>
      <c r="B141" s="167"/>
      <c r="C141" s="167"/>
      <c r="D141" s="167"/>
      <c r="E141" s="168"/>
      <c r="F141" s="167"/>
      <c r="G141" s="167"/>
      <c r="H141" s="169"/>
      <c r="I141" s="170"/>
      <c r="J141" s="167"/>
      <c r="K141" s="167"/>
      <c r="L141" s="170"/>
      <c r="M141" s="167"/>
      <c r="N141" s="170"/>
      <c r="O141" s="167"/>
      <c r="P141" s="167"/>
      <c r="Q141" s="167"/>
      <c r="R141" s="167"/>
      <c r="S141" s="167"/>
      <c r="T141" s="167"/>
      <c r="U141" s="167"/>
      <c r="V141" s="167"/>
      <c r="W141" s="167"/>
      <c r="X141" s="167"/>
      <c r="Y141" s="167"/>
      <c r="Z141" s="167"/>
    </row>
    <row r="142" spans="1:26" ht="12.75" customHeight="1">
      <c r="A142" s="167"/>
      <c r="B142" s="167"/>
      <c r="C142" s="167"/>
      <c r="D142" s="167"/>
      <c r="E142" s="168"/>
      <c r="F142" s="167"/>
      <c r="G142" s="167"/>
      <c r="H142" s="169"/>
      <c r="I142" s="170"/>
      <c r="J142" s="167"/>
      <c r="K142" s="167"/>
      <c r="L142" s="170"/>
      <c r="M142" s="167"/>
      <c r="N142" s="170"/>
      <c r="O142" s="167"/>
      <c r="P142" s="167"/>
      <c r="Q142" s="167"/>
      <c r="R142" s="167"/>
      <c r="S142" s="167"/>
      <c r="T142" s="167"/>
      <c r="U142" s="167"/>
      <c r="V142" s="167"/>
      <c r="W142" s="167"/>
      <c r="X142" s="167"/>
      <c r="Y142" s="167"/>
      <c r="Z142" s="167"/>
    </row>
    <row r="143" spans="1:26" ht="12.75" customHeight="1">
      <c r="A143" s="167"/>
      <c r="B143" s="167"/>
      <c r="C143" s="167"/>
      <c r="D143" s="167"/>
      <c r="E143" s="168"/>
      <c r="F143" s="167"/>
      <c r="G143" s="167"/>
      <c r="H143" s="169"/>
      <c r="I143" s="170"/>
      <c r="J143" s="167"/>
      <c r="K143" s="167"/>
      <c r="L143" s="170"/>
      <c r="M143" s="167"/>
      <c r="N143" s="170"/>
      <c r="O143" s="167"/>
      <c r="P143" s="167"/>
      <c r="Q143" s="167"/>
      <c r="R143" s="167"/>
      <c r="S143" s="167"/>
      <c r="T143" s="167"/>
      <c r="U143" s="167"/>
      <c r="V143" s="167"/>
      <c r="W143" s="167"/>
      <c r="X143" s="167"/>
      <c r="Y143" s="167"/>
      <c r="Z143" s="167"/>
    </row>
    <row r="144" spans="1:26" ht="12.75" customHeight="1">
      <c r="A144" s="167"/>
      <c r="B144" s="167"/>
      <c r="C144" s="167"/>
      <c r="D144" s="167"/>
      <c r="E144" s="168"/>
      <c r="F144" s="167"/>
      <c r="G144" s="167"/>
      <c r="H144" s="169"/>
      <c r="I144" s="170"/>
      <c r="J144" s="167"/>
      <c r="K144" s="167"/>
      <c r="L144" s="170"/>
      <c r="M144" s="167"/>
      <c r="N144" s="170"/>
      <c r="O144" s="167"/>
      <c r="P144" s="167"/>
      <c r="Q144" s="167"/>
      <c r="R144" s="167"/>
      <c r="S144" s="167"/>
      <c r="T144" s="167"/>
      <c r="U144" s="167"/>
      <c r="V144" s="167"/>
      <c r="W144" s="167"/>
      <c r="X144" s="167"/>
      <c r="Y144" s="167"/>
      <c r="Z144" s="167"/>
    </row>
    <row r="145" spans="1:26" ht="12.75" customHeight="1">
      <c r="A145" s="167"/>
      <c r="B145" s="167"/>
      <c r="C145" s="167"/>
      <c r="D145" s="167"/>
      <c r="E145" s="168"/>
      <c r="F145" s="167"/>
      <c r="G145" s="167"/>
      <c r="H145" s="169"/>
      <c r="I145" s="170"/>
      <c r="J145" s="167"/>
      <c r="K145" s="167"/>
      <c r="L145" s="170"/>
      <c r="M145" s="167"/>
      <c r="N145" s="170"/>
      <c r="O145" s="167"/>
      <c r="P145" s="167"/>
      <c r="Q145" s="167"/>
      <c r="R145" s="167"/>
      <c r="S145" s="167"/>
      <c r="T145" s="167"/>
      <c r="U145" s="167"/>
      <c r="V145" s="167"/>
      <c r="W145" s="167"/>
      <c r="X145" s="167"/>
      <c r="Y145" s="167"/>
      <c r="Z145" s="167"/>
    </row>
    <row r="146" spans="1:26" ht="12.75" customHeight="1">
      <c r="A146" s="167"/>
      <c r="B146" s="167"/>
      <c r="C146" s="167"/>
      <c r="D146" s="167"/>
      <c r="E146" s="168"/>
      <c r="F146" s="167"/>
      <c r="G146" s="167"/>
      <c r="H146" s="169"/>
      <c r="I146" s="170"/>
      <c r="J146" s="167"/>
      <c r="K146" s="167"/>
      <c r="L146" s="170"/>
      <c r="M146" s="167"/>
      <c r="N146" s="170"/>
      <c r="O146" s="167"/>
      <c r="P146" s="167"/>
      <c r="Q146" s="167"/>
      <c r="R146" s="167"/>
      <c r="S146" s="167"/>
      <c r="T146" s="167"/>
      <c r="U146" s="167"/>
      <c r="V146" s="167"/>
      <c r="W146" s="167"/>
      <c r="X146" s="167"/>
      <c r="Y146" s="167"/>
      <c r="Z146" s="167"/>
    </row>
    <row r="147" spans="1:26" ht="12.75" customHeight="1">
      <c r="A147" s="167"/>
      <c r="B147" s="167"/>
      <c r="C147" s="167"/>
      <c r="D147" s="167"/>
      <c r="E147" s="168"/>
      <c r="F147" s="167"/>
      <c r="G147" s="167"/>
      <c r="H147" s="169"/>
      <c r="I147" s="170"/>
      <c r="J147" s="167"/>
      <c r="K147" s="167"/>
      <c r="L147" s="170"/>
      <c r="M147" s="167"/>
      <c r="N147" s="170"/>
      <c r="O147" s="167"/>
      <c r="P147" s="167"/>
      <c r="Q147" s="167"/>
      <c r="R147" s="167"/>
      <c r="S147" s="167"/>
      <c r="T147" s="167"/>
      <c r="U147" s="167"/>
      <c r="V147" s="167"/>
      <c r="W147" s="167"/>
      <c r="X147" s="167"/>
      <c r="Y147" s="167"/>
      <c r="Z147" s="167"/>
    </row>
    <row r="148" spans="1:26" ht="12.75" customHeight="1">
      <c r="A148" s="167"/>
      <c r="B148" s="167"/>
      <c r="C148" s="167"/>
      <c r="D148" s="167"/>
      <c r="E148" s="168"/>
      <c r="F148" s="167"/>
      <c r="G148" s="167"/>
      <c r="H148" s="169"/>
      <c r="I148" s="170"/>
      <c r="J148" s="167"/>
      <c r="K148" s="167"/>
      <c r="L148" s="170"/>
      <c r="M148" s="167"/>
      <c r="N148" s="170"/>
      <c r="O148" s="167"/>
      <c r="P148" s="167"/>
      <c r="Q148" s="167"/>
      <c r="R148" s="167"/>
      <c r="S148" s="167"/>
      <c r="T148" s="167"/>
      <c r="U148" s="167"/>
      <c r="V148" s="167"/>
      <c r="W148" s="167"/>
      <c r="X148" s="167"/>
      <c r="Y148" s="167"/>
      <c r="Z148" s="167"/>
    </row>
    <row r="149" spans="1:26" ht="12.75" customHeight="1">
      <c r="A149" s="167"/>
      <c r="B149" s="167"/>
      <c r="C149" s="167"/>
      <c r="D149" s="167"/>
      <c r="E149" s="168"/>
      <c r="F149" s="167"/>
      <c r="G149" s="167"/>
      <c r="H149" s="169"/>
      <c r="I149" s="170"/>
      <c r="J149" s="167"/>
      <c r="K149" s="167"/>
      <c r="L149" s="170"/>
      <c r="M149" s="167"/>
      <c r="N149" s="170"/>
      <c r="O149" s="167"/>
      <c r="P149" s="167"/>
      <c r="Q149" s="167"/>
      <c r="R149" s="167"/>
      <c r="S149" s="167"/>
      <c r="T149" s="167"/>
      <c r="U149" s="167"/>
      <c r="V149" s="167"/>
      <c r="W149" s="167"/>
      <c r="X149" s="167"/>
      <c r="Y149" s="167"/>
      <c r="Z149" s="167"/>
    </row>
    <row r="150" spans="1:26" ht="12.75" customHeight="1">
      <c r="A150" s="167"/>
      <c r="B150" s="167"/>
      <c r="C150" s="167"/>
      <c r="D150" s="167"/>
      <c r="E150" s="168"/>
      <c r="F150" s="167"/>
      <c r="G150" s="167"/>
      <c r="H150" s="169"/>
      <c r="I150" s="170"/>
      <c r="J150" s="167"/>
      <c r="K150" s="167"/>
      <c r="L150" s="170"/>
      <c r="M150" s="167"/>
      <c r="N150" s="170"/>
      <c r="O150" s="167"/>
      <c r="P150" s="167"/>
      <c r="Q150" s="167"/>
      <c r="R150" s="167"/>
      <c r="S150" s="167"/>
      <c r="T150" s="167"/>
      <c r="U150" s="167"/>
      <c r="V150" s="167"/>
      <c r="W150" s="167"/>
      <c r="X150" s="167"/>
      <c r="Y150" s="167"/>
      <c r="Z150" s="167"/>
    </row>
    <row r="151" spans="1:26" ht="12.75" customHeight="1">
      <c r="A151" s="167"/>
      <c r="B151" s="167"/>
      <c r="C151" s="167"/>
      <c r="D151" s="167"/>
      <c r="E151" s="168"/>
      <c r="F151" s="167"/>
      <c r="G151" s="167"/>
      <c r="H151" s="169"/>
      <c r="I151" s="170"/>
      <c r="J151" s="167"/>
      <c r="K151" s="167"/>
      <c r="L151" s="170"/>
      <c r="M151" s="167"/>
      <c r="N151" s="170"/>
      <c r="O151" s="167"/>
      <c r="P151" s="167"/>
      <c r="Q151" s="167"/>
      <c r="R151" s="167"/>
      <c r="S151" s="167"/>
      <c r="T151" s="167"/>
      <c r="U151" s="167"/>
      <c r="V151" s="167"/>
      <c r="W151" s="167"/>
      <c r="X151" s="167"/>
      <c r="Y151" s="167"/>
      <c r="Z151" s="167"/>
    </row>
    <row r="152" spans="1:26" ht="12.75" customHeight="1">
      <c r="A152" s="167"/>
      <c r="B152" s="167"/>
      <c r="C152" s="167"/>
      <c r="D152" s="167"/>
      <c r="E152" s="168"/>
      <c r="F152" s="167"/>
      <c r="G152" s="167"/>
      <c r="H152" s="169"/>
      <c r="I152" s="170"/>
      <c r="J152" s="167"/>
      <c r="K152" s="167"/>
      <c r="L152" s="170"/>
      <c r="M152" s="167"/>
      <c r="N152" s="170"/>
      <c r="O152" s="167"/>
      <c r="P152" s="167"/>
      <c r="Q152" s="167"/>
      <c r="R152" s="167"/>
      <c r="S152" s="167"/>
      <c r="T152" s="167"/>
      <c r="U152" s="167"/>
      <c r="V152" s="167"/>
      <c r="W152" s="167"/>
      <c r="X152" s="167"/>
      <c r="Y152" s="167"/>
      <c r="Z152" s="167"/>
    </row>
    <row r="153" spans="1:26" ht="12.75" customHeight="1">
      <c r="A153" s="167"/>
      <c r="B153" s="167"/>
      <c r="C153" s="167"/>
      <c r="D153" s="167"/>
      <c r="E153" s="168"/>
      <c r="F153" s="167"/>
      <c r="G153" s="167"/>
      <c r="H153" s="169"/>
      <c r="I153" s="170"/>
      <c r="J153" s="167"/>
      <c r="K153" s="167"/>
      <c r="L153" s="170"/>
      <c r="M153" s="167"/>
      <c r="N153" s="170"/>
      <c r="O153" s="167"/>
      <c r="P153" s="167"/>
      <c r="Q153" s="167"/>
      <c r="R153" s="167"/>
      <c r="S153" s="167"/>
      <c r="T153" s="167"/>
      <c r="U153" s="167"/>
      <c r="V153" s="167"/>
      <c r="W153" s="167"/>
      <c r="X153" s="167"/>
      <c r="Y153" s="167"/>
      <c r="Z153" s="167"/>
    </row>
    <row r="154" spans="1:26" ht="12.75" customHeight="1">
      <c r="A154" s="167"/>
      <c r="B154" s="167"/>
      <c r="C154" s="167"/>
      <c r="D154" s="167"/>
      <c r="E154" s="168"/>
      <c r="F154" s="167"/>
      <c r="G154" s="167"/>
      <c r="H154" s="169"/>
      <c r="I154" s="170"/>
      <c r="J154" s="167"/>
      <c r="K154" s="167"/>
      <c r="L154" s="170"/>
      <c r="M154" s="167"/>
      <c r="N154" s="170"/>
      <c r="O154" s="167"/>
      <c r="P154" s="167"/>
      <c r="Q154" s="167"/>
      <c r="R154" s="167"/>
      <c r="S154" s="167"/>
      <c r="T154" s="167"/>
      <c r="U154" s="167"/>
      <c r="V154" s="167"/>
      <c r="W154" s="167"/>
      <c r="X154" s="167"/>
      <c r="Y154" s="167"/>
      <c r="Z154" s="167"/>
    </row>
    <row r="155" spans="1:26" ht="12.75" customHeight="1">
      <c r="A155" s="167"/>
      <c r="B155" s="167"/>
      <c r="C155" s="167"/>
      <c r="D155" s="167"/>
      <c r="E155" s="168"/>
      <c r="F155" s="167"/>
      <c r="G155" s="167"/>
      <c r="H155" s="169"/>
      <c r="I155" s="170"/>
      <c r="J155" s="167"/>
      <c r="K155" s="167"/>
      <c r="L155" s="170"/>
      <c r="M155" s="167"/>
      <c r="N155" s="170"/>
      <c r="O155" s="167"/>
      <c r="P155" s="167"/>
      <c r="Q155" s="167"/>
      <c r="R155" s="167"/>
      <c r="S155" s="167"/>
      <c r="T155" s="167"/>
      <c r="U155" s="167"/>
      <c r="V155" s="167"/>
      <c r="W155" s="167"/>
      <c r="X155" s="167"/>
      <c r="Y155" s="167"/>
      <c r="Z155" s="167"/>
    </row>
    <row r="156" spans="1:26" ht="12.75" customHeight="1">
      <c r="A156" s="167"/>
      <c r="B156" s="167"/>
      <c r="C156" s="167"/>
      <c r="D156" s="167"/>
      <c r="E156" s="168"/>
      <c r="F156" s="167"/>
      <c r="G156" s="167"/>
      <c r="H156" s="169"/>
      <c r="I156" s="170"/>
      <c r="J156" s="167"/>
      <c r="K156" s="167"/>
      <c r="L156" s="170"/>
      <c r="M156" s="167"/>
      <c r="N156" s="170"/>
      <c r="O156" s="167"/>
      <c r="P156" s="167"/>
      <c r="Q156" s="167"/>
      <c r="R156" s="167"/>
      <c r="S156" s="167"/>
      <c r="T156" s="167"/>
      <c r="U156" s="167"/>
      <c r="V156" s="167"/>
      <c r="W156" s="167"/>
      <c r="X156" s="167"/>
      <c r="Y156" s="167"/>
      <c r="Z156" s="167"/>
    </row>
    <row r="157" spans="1:26" ht="12.75" customHeight="1">
      <c r="A157" s="167"/>
      <c r="B157" s="167"/>
      <c r="C157" s="167"/>
      <c r="D157" s="167"/>
      <c r="E157" s="168"/>
      <c r="F157" s="167"/>
      <c r="G157" s="167"/>
      <c r="H157" s="169"/>
      <c r="I157" s="170"/>
      <c r="J157" s="167"/>
      <c r="K157" s="167"/>
      <c r="L157" s="170"/>
      <c r="M157" s="167"/>
      <c r="N157" s="170"/>
      <c r="O157" s="167"/>
      <c r="P157" s="167"/>
      <c r="Q157" s="167"/>
      <c r="R157" s="167"/>
      <c r="S157" s="167"/>
      <c r="T157" s="167"/>
      <c r="U157" s="167"/>
      <c r="V157" s="167"/>
      <c r="W157" s="167"/>
      <c r="X157" s="167"/>
      <c r="Y157" s="167"/>
      <c r="Z157" s="167"/>
    </row>
    <row r="158" spans="1:26" ht="12.75" customHeight="1">
      <c r="A158" s="167"/>
      <c r="B158" s="167"/>
      <c r="C158" s="167"/>
      <c r="D158" s="167"/>
      <c r="E158" s="168"/>
      <c r="F158" s="167"/>
      <c r="G158" s="167"/>
      <c r="H158" s="169"/>
      <c r="I158" s="170"/>
      <c r="J158" s="167"/>
      <c r="K158" s="167"/>
      <c r="L158" s="170"/>
      <c r="M158" s="167"/>
      <c r="N158" s="170"/>
      <c r="O158" s="167"/>
      <c r="P158" s="167"/>
      <c r="Q158" s="167"/>
      <c r="R158" s="167"/>
      <c r="S158" s="167"/>
      <c r="T158" s="167"/>
      <c r="U158" s="167"/>
      <c r="V158" s="167"/>
      <c r="W158" s="167"/>
      <c r="X158" s="167"/>
      <c r="Y158" s="167"/>
      <c r="Z158" s="167"/>
    </row>
    <row r="159" spans="1:26" ht="12.75" customHeight="1">
      <c r="A159" s="167"/>
      <c r="B159" s="167"/>
      <c r="C159" s="167"/>
      <c r="D159" s="167"/>
      <c r="E159" s="168"/>
      <c r="F159" s="167"/>
      <c r="G159" s="167"/>
      <c r="H159" s="169"/>
      <c r="I159" s="170"/>
      <c r="J159" s="167"/>
      <c r="K159" s="167"/>
      <c r="L159" s="170"/>
      <c r="M159" s="167"/>
      <c r="N159" s="170"/>
      <c r="O159" s="167"/>
      <c r="P159" s="167"/>
      <c r="Q159" s="167"/>
      <c r="R159" s="167"/>
      <c r="S159" s="167"/>
      <c r="T159" s="167"/>
      <c r="U159" s="167"/>
      <c r="V159" s="167"/>
      <c r="W159" s="167"/>
      <c r="X159" s="167"/>
      <c r="Y159" s="167"/>
      <c r="Z159" s="167"/>
    </row>
    <row r="160" spans="1:26" ht="12.75" customHeight="1">
      <c r="A160" s="167"/>
      <c r="B160" s="167"/>
      <c r="C160" s="167"/>
      <c r="D160" s="167"/>
      <c r="E160" s="168"/>
      <c r="F160" s="167"/>
      <c r="G160" s="167"/>
      <c r="H160" s="169"/>
      <c r="I160" s="170"/>
      <c r="J160" s="167"/>
      <c r="K160" s="167"/>
      <c r="L160" s="170"/>
      <c r="M160" s="167"/>
      <c r="N160" s="170"/>
      <c r="O160" s="167"/>
      <c r="P160" s="167"/>
      <c r="Q160" s="167"/>
      <c r="R160" s="167"/>
      <c r="S160" s="167"/>
      <c r="T160" s="167"/>
      <c r="U160" s="167"/>
      <c r="V160" s="167"/>
      <c r="W160" s="167"/>
      <c r="X160" s="167"/>
      <c r="Y160" s="167"/>
      <c r="Z160" s="167"/>
    </row>
    <row r="161" spans="1:26" ht="12.75" customHeight="1">
      <c r="A161" s="167"/>
      <c r="B161" s="167"/>
      <c r="C161" s="167"/>
      <c r="D161" s="167"/>
      <c r="E161" s="168"/>
      <c r="F161" s="167"/>
      <c r="G161" s="167"/>
      <c r="H161" s="169"/>
      <c r="I161" s="170"/>
      <c r="J161" s="167"/>
      <c r="K161" s="167"/>
      <c r="L161" s="170"/>
      <c r="M161" s="167"/>
      <c r="N161" s="170"/>
      <c r="O161" s="167"/>
      <c r="P161" s="167"/>
      <c r="Q161" s="167"/>
      <c r="R161" s="167"/>
      <c r="S161" s="167"/>
      <c r="T161" s="167"/>
      <c r="U161" s="167"/>
      <c r="V161" s="167"/>
      <c r="W161" s="167"/>
      <c r="X161" s="167"/>
      <c r="Y161" s="167"/>
      <c r="Z161" s="167"/>
    </row>
    <row r="162" spans="1:26" ht="12.75" customHeight="1">
      <c r="A162" s="167"/>
      <c r="B162" s="167"/>
      <c r="C162" s="167"/>
      <c r="D162" s="167"/>
      <c r="E162" s="168"/>
      <c r="F162" s="167"/>
      <c r="G162" s="167"/>
      <c r="H162" s="169"/>
      <c r="I162" s="170"/>
      <c r="J162" s="167"/>
      <c r="K162" s="167"/>
      <c r="L162" s="170"/>
      <c r="M162" s="167"/>
      <c r="N162" s="170"/>
      <c r="O162" s="167"/>
      <c r="P162" s="167"/>
      <c r="Q162" s="167"/>
      <c r="R162" s="167"/>
      <c r="S162" s="167"/>
      <c r="T162" s="167"/>
      <c r="U162" s="167"/>
      <c r="V162" s="167"/>
      <c r="W162" s="167"/>
      <c r="X162" s="167"/>
      <c r="Y162" s="167"/>
      <c r="Z162" s="167"/>
    </row>
    <row r="163" spans="1:26" ht="12.75" customHeight="1">
      <c r="A163" s="167"/>
      <c r="B163" s="167"/>
      <c r="C163" s="167"/>
      <c r="D163" s="167"/>
      <c r="E163" s="168"/>
      <c r="F163" s="167"/>
      <c r="G163" s="167"/>
      <c r="H163" s="169"/>
      <c r="I163" s="170"/>
      <c r="J163" s="167"/>
      <c r="K163" s="167"/>
      <c r="L163" s="170"/>
      <c r="M163" s="167"/>
      <c r="N163" s="170"/>
      <c r="O163" s="167"/>
      <c r="P163" s="167"/>
      <c r="Q163" s="167"/>
      <c r="R163" s="167"/>
      <c r="S163" s="167"/>
      <c r="T163" s="167"/>
      <c r="U163" s="167"/>
      <c r="V163" s="167"/>
      <c r="W163" s="167"/>
      <c r="X163" s="167"/>
      <c r="Y163" s="167"/>
      <c r="Z163" s="167"/>
    </row>
    <row r="164" spans="1:26" ht="12.75" customHeight="1">
      <c r="A164" s="167"/>
      <c r="B164" s="167"/>
      <c r="C164" s="167"/>
      <c r="D164" s="167"/>
      <c r="E164" s="168"/>
      <c r="F164" s="167"/>
      <c r="G164" s="167"/>
      <c r="H164" s="169"/>
      <c r="I164" s="170"/>
      <c r="J164" s="167"/>
      <c r="K164" s="167"/>
      <c r="L164" s="170"/>
      <c r="M164" s="167"/>
      <c r="N164" s="170"/>
      <c r="O164" s="167"/>
      <c r="P164" s="167"/>
      <c r="Q164" s="167"/>
      <c r="R164" s="167"/>
      <c r="S164" s="167"/>
      <c r="T164" s="167"/>
      <c r="U164" s="167"/>
      <c r="V164" s="167"/>
      <c r="W164" s="167"/>
      <c r="X164" s="167"/>
      <c r="Y164" s="167"/>
      <c r="Z164" s="167"/>
    </row>
    <row r="165" spans="1:26" ht="12.75" customHeight="1">
      <c r="A165" s="167"/>
      <c r="B165" s="167"/>
      <c r="C165" s="167"/>
      <c r="D165" s="167"/>
      <c r="E165" s="168"/>
      <c r="F165" s="167"/>
      <c r="G165" s="167"/>
      <c r="H165" s="169"/>
      <c r="I165" s="170"/>
      <c r="J165" s="167"/>
      <c r="K165" s="167"/>
      <c r="L165" s="170"/>
      <c r="M165" s="167"/>
      <c r="N165" s="170"/>
      <c r="O165" s="167"/>
      <c r="P165" s="167"/>
      <c r="Q165" s="167"/>
      <c r="R165" s="167"/>
      <c r="S165" s="167"/>
      <c r="T165" s="167"/>
      <c r="U165" s="167"/>
      <c r="V165" s="167"/>
      <c r="W165" s="167"/>
      <c r="X165" s="167"/>
      <c r="Y165" s="167"/>
      <c r="Z165" s="167"/>
    </row>
    <row r="166" spans="1:26" ht="12.75" customHeight="1">
      <c r="A166" s="167"/>
      <c r="B166" s="167"/>
      <c r="C166" s="167"/>
      <c r="D166" s="167"/>
      <c r="E166" s="168"/>
      <c r="F166" s="167"/>
      <c r="G166" s="167"/>
      <c r="H166" s="169"/>
      <c r="I166" s="170"/>
      <c r="J166" s="167"/>
      <c r="K166" s="167"/>
      <c r="L166" s="170"/>
      <c r="M166" s="167"/>
      <c r="N166" s="170"/>
      <c r="O166" s="167"/>
      <c r="P166" s="167"/>
      <c r="Q166" s="167"/>
      <c r="R166" s="167"/>
      <c r="S166" s="167"/>
      <c r="T166" s="167"/>
      <c r="U166" s="167"/>
      <c r="V166" s="167"/>
      <c r="W166" s="167"/>
      <c r="X166" s="167"/>
      <c r="Y166" s="167"/>
      <c r="Z166" s="167"/>
    </row>
    <row r="167" spans="1:26" ht="12.75" customHeight="1">
      <c r="A167" s="167"/>
      <c r="B167" s="167"/>
      <c r="C167" s="167"/>
      <c r="D167" s="167"/>
      <c r="E167" s="168"/>
      <c r="F167" s="167"/>
      <c r="G167" s="167"/>
      <c r="H167" s="169"/>
      <c r="I167" s="170"/>
      <c r="J167" s="167"/>
      <c r="K167" s="167"/>
      <c r="L167" s="170"/>
      <c r="M167" s="167"/>
      <c r="N167" s="170"/>
      <c r="O167" s="167"/>
      <c r="P167" s="167"/>
      <c r="Q167" s="167"/>
      <c r="R167" s="167"/>
      <c r="S167" s="167"/>
      <c r="T167" s="167"/>
      <c r="U167" s="167"/>
      <c r="V167" s="167"/>
      <c r="W167" s="167"/>
      <c r="X167" s="167"/>
      <c r="Y167" s="167"/>
      <c r="Z167" s="167"/>
    </row>
    <row r="168" spans="1:26" ht="12.75" customHeight="1">
      <c r="A168" s="167"/>
      <c r="B168" s="167"/>
      <c r="C168" s="167"/>
      <c r="D168" s="167"/>
      <c r="E168" s="168"/>
      <c r="F168" s="167"/>
      <c r="G168" s="167"/>
      <c r="H168" s="169"/>
      <c r="I168" s="170"/>
      <c r="J168" s="167"/>
      <c r="K168" s="167"/>
      <c r="L168" s="170"/>
      <c r="M168" s="167"/>
      <c r="N168" s="170"/>
      <c r="O168" s="167"/>
      <c r="P168" s="167"/>
      <c r="Q168" s="167"/>
      <c r="R168" s="167"/>
      <c r="S168" s="167"/>
      <c r="T168" s="167"/>
      <c r="U168" s="167"/>
      <c r="V168" s="167"/>
      <c r="W168" s="167"/>
      <c r="X168" s="167"/>
      <c r="Y168" s="167"/>
      <c r="Z168" s="167"/>
    </row>
    <row r="169" spans="1:26" ht="12.75" customHeight="1">
      <c r="A169" s="167"/>
      <c r="B169" s="167"/>
      <c r="C169" s="167"/>
      <c r="D169" s="167"/>
      <c r="E169" s="168"/>
      <c r="F169" s="167"/>
      <c r="G169" s="167"/>
      <c r="H169" s="169"/>
      <c r="I169" s="170"/>
      <c r="J169" s="167"/>
      <c r="K169" s="167"/>
      <c r="L169" s="170"/>
      <c r="M169" s="167"/>
      <c r="N169" s="170"/>
      <c r="O169" s="167"/>
      <c r="P169" s="167"/>
      <c r="Q169" s="167"/>
      <c r="R169" s="167"/>
      <c r="S169" s="167"/>
      <c r="T169" s="167"/>
      <c r="U169" s="167"/>
      <c r="V169" s="167"/>
      <c r="W169" s="167"/>
      <c r="X169" s="167"/>
      <c r="Y169" s="167"/>
      <c r="Z169" s="167"/>
    </row>
    <row r="170" spans="1:26" ht="12.75" customHeight="1">
      <c r="A170" s="167"/>
      <c r="B170" s="167"/>
      <c r="C170" s="167"/>
      <c r="D170" s="167"/>
      <c r="E170" s="168"/>
      <c r="F170" s="167"/>
      <c r="G170" s="167"/>
      <c r="H170" s="169"/>
      <c r="I170" s="170"/>
      <c r="J170" s="167"/>
      <c r="K170" s="167"/>
      <c r="L170" s="170"/>
      <c r="M170" s="167"/>
      <c r="N170" s="170"/>
      <c r="O170" s="167"/>
      <c r="P170" s="167"/>
      <c r="Q170" s="167"/>
      <c r="R170" s="167"/>
      <c r="S170" s="167"/>
      <c r="T170" s="167"/>
      <c r="U170" s="167"/>
      <c r="V170" s="167"/>
      <c r="W170" s="167"/>
      <c r="X170" s="167"/>
      <c r="Y170" s="167"/>
      <c r="Z170" s="167"/>
    </row>
    <row r="171" spans="1:26" ht="12.75" customHeight="1">
      <c r="A171" s="167"/>
      <c r="B171" s="167"/>
      <c r="C171" s="167"/>
      <c r="D171" s="167"/>
      <c r="E171" s="168"/>
      <c r="F171" s="167"/>
      <c r="G171" s="167"/>
      <c r="H171" s="169"/>
      <c r="I171" s="170"/>
      <c r="J171" s="167"/>
      <c r="K171" s="167"/>
      <c r="L171" s="170"/>
      <c r="M171" s="167"/>
      <c r="N171" s="170"/>
      <c r="O171" s="167"/>
      <c r="P171" s="167"/>
      <c r="Q171" s="167"/>
      <c r="R171" s="167"/>
      <c r="S171" s="167"/>
      <c r="T171" s="167"/>
      <c r="U171" s="167"/>
      <c r="V171" s="167"/>
      <c r="W171" s="167"/>
      <c r="X171" s="167"/>
      <c r="Y171" s="167"/>
      <c r="Z171" s="167"/>
    </row>
    <row r="172" spans="1:26" ht="12.75" customHeight="1">
      <c r="A172" s="167"/>
      <c r="B172" s="167"/>
      <c r="C172" s="167"/>
      <c r="D172" s="167"/>
      <c r="E172" s="168"/>
      <c r="F172" s="167"/>
      <c r="G172" s="167"/>
      <c r="H172" s="169"/>
      <c r="I172" s="170"/>
      <c r="J172" s="167"/>
      <c r="K172" s="167"/>
      <c r="L172" s="170"/>
      <c r="M172" s="167"/>
      <c r="N172" s="170"/>
      <c r="O172" s="167"/>
      <c r="P172" s="167"/>
      <c r="Q172" s="167"/>
      <c r="R172" s="167"/>
      <c r="S172" s="167"/>
      <c r="T172" s="167"/>
      <c r="U172" s="167"/>
      <c r="V172" s="167"/>
      <c r="W172" s="167"/>
      <c r="X172" s="167"/>
      <c r="Y172" s="167"/>
      <c r="Z172" s="167"/>
    </row>
    <row r="173" spans="1:26" ht="12.75" customHeight="1">
      <c r="A173" s="167"/>
      <c r="B173" s="167"/>
      <c r="C173" s="167"/>
      <c r="D173" s="167"/>
      <c r="E173" s="168"/>
      <c r="F173" s="167"/>
      <c r="G173" s="167"/>
      <c r="H173" s="169"/>
      <c r="I173" s="170"/>
      <c r="J173" s="167"/>
      <c r="K173" s="167"/>
      <c r="L173" s="170"/>
      <c r="M173" s="167"/>
      <c r="N173" s="170"/>
      <c r="O173" s="167"/>
      <c r="P173" s="167"/>
      <c r="Q173" s="167"/>
      <c r="R173" s="167"/>
      <c r="S173" s="167"/>
      <c r="T173" s="167"/>
      <c r="U173" s="167"/>
      <c r="V173" s="167"/>
      <c r="W173" s="167"/>
      <c r="X173" s="167"/>
      <c r="Y173" s="167"/>
      <c r="Z173" s="167"/>
    </row>
    <row r="174" spans="1:26" ht="12.75" customHeight="1">
      <c r="A174" s="167"/>
      <c r="B174" s="167"/>
      <c r="C174" s="167"/>
      <c r="D174" s="167"/>
      <c r="E174" s="168"/>
      <c r="F174" s="167"/>
      <c r="G174" s="167"/>
      <c r="H174" s="169"/>
      <c r="I174" s="170"/>
      <c r="J174" s="167"/>
      <c r="K174" s="167"/>
      <c r="L174" s="170"/>
      <c r="M174" s="167"/>
      <c r="N174" s="170"/>
      <c r="O174" s="167"/>
      <c r="P174" s="167"/>
      <c r="Q174" s="167"/>
      <c r="R174" s="167"/>
      <c r="S174" s="167"/>
      <c r="T174" s="167"/>
      <c r="U174" s="167"/>
      <c r="V174" s="167"/>
      <c r="W174" s="167"/>
      <c r="X174" s="167"/>
      <c r="Y174" s="167"/>
      <c r="Z174" s="167"/>
    </row>
    <row r="175" spans="1:26" ht="12.75" customHeight="1">
      <c r="A175" s="167"/>
      <c r="B175" s="167"/>
      <c r="C175" s="167"/>
      <c r="D175" s="167"/>
      <c r="E175" s="168"/>
      <c r="F175" s="167"/>
      <c r="G175" s="167"/>
      <c r="H175" s="169"/>
      <c r="I175" s="170"/>
      <c r="J175" s="167"/>
      <c r="K175" s="167"/>
      <c r="L175" s="170"/>
      <c r="M175" s="167"/>
      <c r="N175" s="170"/>
      <c r="O175" s="167"/>
      <c r="P175" s="167"/>
      <c r="Q175" s="167"/>
      <c r="R175" s="167"/>
      <c r="S175" s="167"/>
      <c r="T175" s="167"/>
      <c r="U175" s="167"/>
      <c r="V175" s="167"/>
      <c r="W175" s="167"/>
      <c r="X175" s="167"/>
      <c r="Y175" s="167"/>
      <c r="Z175" s="167"/>
    </row>
    <row r="176" spans="1:26" ht="12.75" customHeight="1">
      <c r="A176" s="167"/>
      <c r="B176" s="167"/>
      <c r="C176" s="167"/>
      <c r="D176" s="167"/>
      <c r="E176" s="168"/>
      <c r="F176" s="167"/>
      <c r="G176" s="167"/>
      <c r="H176" s="169"/>
      <c r="I176" s="170"/>
      <c r="J176" s="167"/>
      <c r="K176" s="167"/>
      <c r="L176" s="170"/>
      <c r="M176" s="167"/>
      <c r="N176" s="170"/>
      <c r="O176" s="167"/>
      <c r="P176" s="167"/>
      <c r="Q176" s="167"/>
      <c r="R176" s="167"/>
      <c r="S176" s="167"/>
      <c r="T176" s="167"/>
      <c r="U176" s="167"/>
      <c r="V176" s="167"/>
      <c r="W176" s="167"/>
      <c r="X176" s="167"/>
      <c r="Y176" s="167"/>
      <c r="Z176" s="167"/>
    </row>
    <row r="177" spans="1:26" ht="12.75" customHeight="1">
      <c r="A177" s="167"/>
      <c r="B177" s="167"/>
      <c r="C177" s="167"/>
      <c r="D177" s="167"/>
      <c r="E177" s="168"/>
      <c r="F177" s="167"/>
      <c r="G177" s="167"/>
      <c r="H177" s="169"/>
      <c r="I177" s="170"/>
      <c r="J177" s="167"/>
      <c r="K177" s="167"/>
      <c r="L177" s="170"/>
      <c r="M177" s="167"/>
      <c r="N177" s="170"/>
      <c r="O177" s="167"/>
      <c r="P177" s="167"/>
      <c r="Q177" s="167"/>
      <c r="R177" s="167"/>
      <c r="S177" s="167"/>
      <c r="T177" s="167"/>
      <c r="U177" s="167"/>
      <c r="V177" s="167"/>
      <c r="W177" s="167"/>
      <c r="X177" s="167"/>
      <c r="Y177" s="167"/>
      <c r="Z177" s="167"/>
    </row>
    <row r="178" spans="1:26" ht="12.75" customHeight="1">
      <c r="A178" s="167"/>
      <c r="B178" s="167"/>
      <c r="C178" s="167"/>
      <c r="D178" s="167"/>
      <c r="E178" s="168"/>
      <c r="F178" s="167"/>
      <c r="G178" s="167"/>
      <c r="H178" s="169"/>
      <c r="I178" s="170"/>
      <c r="J178" s="167"/>
      <c r="K178" s="167"/>
      <c r="L178" s="170"/>
      <c r="M178" s="167"/>
      <c r="N178" s="170"/>
      <c r="O178" s="167"/>
      <c r="P178" s="167"/>
      <c r="Q178" s="167"/>
      <c r="R178" s="167"/>
      <c r="S178" s="167"/>
      <c r="T178" s="167"/>
      <c r="U178" s="167"/>
      <c r="V178" s="167"/>
      <c r="W178" s="167"/>
      <c r="X178" s="167"/>
      <c r="Y178" s="167"/>
      <c r="Z178" s="167"/>
    </row>
    <row r="179" spans="1:26" ht="12.75" customHeight="1">
      <c r="A179" s="167"/>
      <c r="B179" s="167"/>
      <c r="C179" s="167"/>
      <c r="D179" s="167"/>
      <c r="E179" s="168"/>
      <c r="F179" s="167"/>
      <c r="G179" s="167"/>
      <c r="H179" s="169"/>
      <c r="I179" s="170"/>
      <c r="J179" s="167"/>
      <c r="K179" s="167"/>
      <c r="L179" s="170"/>
      <c r="M179" s="167"/>
      <c r="N179" s="170"/>
      <c r="O179" s="167"/>
      <c r="P179" s="167"/>
      <c r="Q179" s="167"/>
      <c r="R179" s="167"/>
      <c r="S179" s="167"/>
      <c r="T179" s="167"/>
      <c r="U179" s="167"/>
      <c r="V179" s="167"/>
      <c r="W179" s="167"/>
      <c r="X179" s="167"/>
      <c r="Y179" s="167"/>
      <c r="Z179" s="167"/>
    </row>
    <row r="180" spans="1:26" ht="12.75" customHeight="1">
      <c r="A180" s="167"/>
      <c r="B180" s="167"/>
      <c r="C180" s="167"/>
      <c r="D180" s="167"/>
      <c r="E180" s="168"/>
      <c r="F180" s="167"/>
      <c r="G180" s="167"/>
      <c r="H180" s="169"/>
      <c r="I180" s="170"/>
      <c r="J180" s="167"/>
      <c r="K180" s="167"/>
      <c r="L180" s="170"/>
      <c r="M180" s="167"/>
      <c r="N180" s="170"/>
      <c r="O180" s="167"/>
      <c r="P180" s="167"/>
      <c r="Q180" s="167"/>
      <c r="R180" s="167"/>
      <c r="S180" s="167"/>
      <c r="T180" s="167"/>
      <c r="U180" s="167"/>
      <c r="V180" s="167"/>
      <c r="W180" s="167"/>
      <c r="X180" s="167"/>
      <c r="Y180" s="167"/>
      <c r="Z180" s="167"/>
    </row>
    <row r="181" spans="1:26" ht="12.75" customHeight="1">
      <c r="A181" s="167"/>
      <c r="B181" s="167"/>
      <c r="C181" s="167"/>
      <c r="D181" s="167"/>
      <c r="E181" s="168"/>
      <c r="F181" s="167"/>
      <c r="G181" s="167"/>
      <c r="H181" s="169"/>
      <c r="I181" s="170"/>
      <c r="J181" s="167"/>
      <c r="K181" s="167"/>
      <c r="L181" s="170"/>
      <c r="M181" s="167"/>
      <c r="N181" s="170"/>
      <c r="O181" s="167"/>
      <c r="P181" s="167"/>
      <c r="Q181" s="167"/>
      <c r="R181" s="167"/>
      <c r="S181" s="167"/>
      <c r="T181" s="167"/>
      <c r="U181" s="167"/>
      <c r="V181" s="167"/>
      <c r="W181" s="167"/>
      <c r="X181" s="167"/>
      <c r="Y181" s="167"/>
      <c r="Z181" s="167"/>
    </row>
    <row r="182" spans="1:26" ht="12.75" customHeight="1">
      <c r="A182" s="167"/>
      <c r="B182" s="167"/>
      <c r="C182" s="167"/>
      <c r="D182" s="167"/>
      <c r="E182" s="168"/>
      <c r="F182" s="167"/>
      <c r="G182" s="167"/>
      <c r="H182" s="169"/>
      <c r="I182" s="170"/>
      <c r="J182" s="167"/>
      <c r="K182" s="167"/>
      <c r="L182" s="170"/>
      <c r="M182" s="167"/>
      <c r="N182" s="170"/>
      <c r="O182" s="167"/>
      <c r="P182" s="167"/>
      <c r="Q182" s="167"/>
      <c r="R182" s="167"/>
      <c r="S182" s="167"/>
      <c r="T182" s="167"/>
      <c r="U182" s="167"/>
      <c r="V182" s="167"/>
      <c r="W182" s="167"/>
      <c r="X182" s="167"/>
      <c r="Y182" s="167"/>
      <c r="Z182" s="167"/>
    </row>
    <row r="183" spans="1:26" ht="12.75" customHeight="1">
      <c r="A183" s="167"/>
      <c r="B183" s="167"/>
      <c r="C183" s="167"/>
      <c r="D183" s="167"/>
      <c r="E183" s="168"/>
      <c r="F183" s="167"/>
      <c r="G183" s="167"/>
      <c r="H183" s="169"/>
      <c r="I183" s="170"/>
      <c r="J183" s="167"/>
      <c r="K183" s="167"/>
      <c r="L183" s="170"/>
      <c r="M183" s="167"/>
      <c r="N183" s="170"/>
      <c r="O183" s="167"/>
      <c r="P183" s="167"/>
      <c r="Q183" s="167"/>
      <c r="R183" s="167"/>
      <c r="S183" s="167"/>
      <c r="T183" s="167"/>
      <c r="U183" s="167"/>
      <c r="V183" s="167"/>
      <c r="W183" s="167"/>
      <c r="X183" s="167"/>
      <c r="Y183" s="167"/>
      <c r="Z183" s="167"/>
    </row>
    <row r="184" spans="1:26" ht="12.75" customHeight="1">
      <c r="A184" s="167"/>
      <c r="B184" s="167"/>
      <c r="C184" s="167"/>
      <c r="D184" s="167"/>
      <c r="E184" s="168"/>
      <c r="F184" s="167"/>
      <c r="G184" s="167"/>
      <c r="H184" s="169"/>
      <c r="I184" s="170"/>
      <c r="J184" s="167"/>
      <c r="K184" s="167"/>
      <c r="L184" s="170"/>
      <c r="M184" s="167"/>
      <c r="N184" s="170"/>
      <c r="O184" s="167"/>
      <c r="P184" s="167"/>
      <c r="Q184" s="167"/>
      <c r="R184" s="167"/>
      <c r="S184" s="167"/>
      <c r="T184" s="167"/>
      <c r="U184" s="167"/>
      <c r="V184" s="167"/>
      <c r="W184" s="167"/>
      <c r="X184" s="167"/>
      <c r="Y184" s="167"/>
      <c r="Z184" s="167"/>
    </row>
    <row r="185" spans="1:26" ht="12.75" customHeight="1">
      <c r="A185" s="167"/>
      <c r="B185" s="167"/>
      <c r="C185" s="167"/>
      <c r="D185" s="167"/>
      <c r="E185" s="168"/>
      <c r="F185" s="167"/>
      <c r="G185" s="167"/>
      <c r="H185" s="169"/>
      <c r="I185" s="170"/>
      <c r="J185" s="167"/>
      <c r="K185" s="167"/>
      <c r="L185" s="170"/>
      <c r="M185" s="167"/>
      <c r="N185" s="170"/>
      <c r="O185" s="167"/>
      <c r="P185" s="167"/>
      <c r="Q185" s="167"/>
      <c r="R185" s="167"/>
      <c r="S185" s="167"/>
      <c r="T185" s="167"/>
      <c r="U185" s="167"/>
      <c r="V185" s="167"/>
      <c r="W185" s="167"/>
      <c r="X185" s="167"/>
      <c r="Y185" s="167"/>
      <c r="Z185" s="167"/>
    </row>
    <row r="186" spans="1:26" ht="12.75" customHeight="1">
      <c r="A186" s="167"/>
      <c r="B186" s="167"/>
      <c r="C186" s="167"/>
      <c r="D186" s="167"/>
      <c r="E186" s="168"/>
      <c r="F186" s="167"/>
      <c r="G186" s="167"/>
      <c r="H186" s="169"/>
      <c r="I186" s="170"/>
      <c r="J186" s="167"/>
      <c r="K186" s="167"/>
      <c r="L186" s="170"/>
      <c r="M186" s="167"/>
      <c r="N186" s="170"/>
      <c r="O186" s="167"/>
      <c r="P186" s="167"/>
      <c r="Q186" s="167"/>
      <c r="R186" s="167"/>
      <c r="S186" s="167"/>
      <c r="T186" s="167"/>
      <c r="U186" s="167"/>
      <c r="V186" s="167"/>
      <c r="W186" s="167"/>
      <c r="X186" s="167"/>
      <c r="Y186" s="167"/>
      <c r="Z186" s="167"/>
    </row>
    <row r="187" spans="1:26" ht="12.75" customHeight="1">
      <c r="A187" s="167"/>
      <c r="B187" s="167"/>
      <c r="C187" s="167"/>
      <c r="D187" s="167"/>
      <c r="E187" s="168"/>
      <c r="F187" s="167"/>
      <c r="G187" s="167"/>
      <c r="H187" s="169"/>
      <c r="I187" s="170"/>
      <c r="J187" s="167"/>
      <c r="K187" s="167"/>
      <c r="L187" s="170"/>
      <c r="M187" s="167"/>
      <c r="N187" s="170"/>
      <c r="O187" s="167"/>
      <c r="P187" s="167"/>
      <c r="Q187" s="167"/>
      <c r="R187" s="167"/>
      <c r="S187" s="167"/>
      <c r="T187" s="167"/>
      <c r="U187" s="167"/>
      <c r="V187" s="167"/>
      <c r="W187" s="167"/>
      <c r="X187" s="167"/>
      <c r="Y187" s="167"/>
      <c r="Z187" s="167"/>
    </row>
    <row r="188" spans="1:26" ht="12.75" customHeight="1">
      <c r="A188" s="167"/>
      <c r="B188" s="167"/>
      <c r="C188" s="167"/>
      <c r="D188" s="167"/>
      <c r="E188" s="168"/>
      <c r="F188" s="167"/>
      <c r="G188" s="167"/>
      <c r="H188" s="169"/>
      <c r="I188" s="170"/>
      <c r="J188" s="167"/>
      <c r="K188" s="167"/>
      <c r="L188" s="170"/>
      <c r="M188" s="167"/>
      <c r="N188" s="170"/>
      <c r="O188" s="167"/>
      <c r="P188" s="167"/>
      <c r="Q188" s="167"/>
      <c r="R188" s="167"/>
      <c r="S188" s="167"/>
      <c r="T188" s="167"/>
      <c r="U188" s="167"/>
      <c r="V188" s="167"/>
      <c r="W188" s="167"/>
      <c r="X188" s="167"/>
      <c r="Y188" s="167"/>
      <c r="Z188" s="167"/>
    </row>
    <row r="189" spans="1:26" ht="12.75" customHeight="1">
      <c r="A189" s="167"/>
      <c r="B189" s="167"/>
      <c r="C189" s="167"/>
      <c r="D189" s="167"/>
      <c r="E189" s="168"/>
      <c r="F189" s="167"/>
      <c r="G189" s="167"/>
      <c r="H189" s="169"/>
      <c r="I189" s="170"/>
      <c r="J189" s="167"/>
      <c r="K189" s="167"/>
      <c r="L189" s="170"/>
      <c r="M189" s="167"/>
      <c r="N189" s="170"/>
      <c r="O189" s="167"/>
      <c r="P189" s="167"/>
      <c r="Q189" s="167"/>
      <c r="R189" s="167"/>
      <c r="S189" s="167"/>
      <c r="T189" s="167"/>
      <c r="U189" s="167"/>
      <c r="V189" s="167"/>
      <c r="W189" s="167"/>
      <c r="X189" s="167"/>
      <c r="Y189" s="167"/>
      <c r="Z189" s="167"/>
    </row>
    <row r="190" spans="1:26" ht="12.75" customHeight="1">
      <c r="A190" s="167"/>
      <c r="B190" s="167"/>
      <c r="C190" s="167"/>
      <c r="D190" s="167"/>
      <c r="E190" s="168"/>
      <c r="F190" s="167"/>
      <c r="G190" s="167"/>
      <c r="H190" s="169"/>
      <c r="I190" s="170"/>
      <c r="J190" s="167"/>
      <c r="K190" s="167"/>
      <c r="L190" s="170"/>
      <c r="M190" s="167"/>
      <c r="N190" s="170"/>
      <c r="O190" s="167"/>
      <c r="P190" s="167"/>
      <c r="Q190" s="167"/>
      <c r="R190" s="167"/>
      <c r="S190" s="167"/>
      <c r="T190" s="167"/>
      <c r="U190" s="167"/>
      <c r="V190" s="167"/>
      <c r="W190" s="167"/>
      <c r="X190" s="167"/>
      <c r="Y190" s="167"/>
      <c r="Z190" s="167"/>
    </row>
    <row r="191" spans="1:26" ht="12.75" customHeight="1">
      <c r="A191" s="167"/>
      <c r="B191" s="167"/>
      <c r="C191" s="167"/>
      <c r="D191" s="167"/>
      <c r="E191" s="168"/>
      <c r="F191" s="167"/>
      <c r="G191" s="167"/>
      <c r="H191" s="169"/>
      <c r="I191" s="170"/>
      <c r="J191" s="167"/>
      <c r="K191" s="167"/>
      <c r="L191" s="170"/>
      <c r="M191" s="167"/>
      <c r="N191" s="170"/>
      <c r="O191" s="167"/>
      <c r="P191" s="167"/>
      <c r="Q191" s="167"/>
      <c r="R191" s="167"/>
      <c r="S191" s="167"/>
      <c r="T191" s="167"/>
      <c r="U191" s="167"/>
      <c r="V191" s="167"/>
      <c r="W191" s="167"/>
      <c r="X191" s="167"/>
      <c r="Y191" s="167"/>
      <c r="Z191" s="167"/>
    </row>
    <row r="192" spans="1:26" ht="12.75" customHeight="1">
      <c r="A192" s="167"/>
      <c r="B192" s="167"/>
      <c r="C192" s="167"/>
      <c r="D192" s="167"/>
      <c r="E192" s="168"/>
      <c r="F192" s="167"/>
      <c r="G192" s="167"/>
      <c r="H192" s="169"/>
      <c r="I192" s="170"/>
      <c r="J192" s="167"/>
      <c r="K192" s="167"/>
      <c r="L192" s="170"/>
      <c r="M192" s="167"/>
      <c r="N192" s="170"/>
      <c r="O192" s="167"/>
      <c r="P192" s="167"/>
      <c r="Q192" s="167"/>
      <c r="R192" s="167"/>
      <c r="S192" s="167"/>
      <c r="T192" s="167"/>
      <c r="U192" s="167"/>
      <c r="V192" s="167"/>
      <c r="W192" s="167"/>
      <c r="X192" s="167"/>
      <c r="Y192" s="167"/>
      <c r="Z192" s="167"/>
    </row>
    <row r="193" spans="1:26" ht="12.75" customHeight="1">
      <c r="A193" s="167"/>
      <c r="B193" s="167"/>
      <c r="C193" s="167"/>
      <c r="D193" s="167"/>
      <c r="E193" s="168"/>
      <c r="F193" s="167"/>
      <c r="G193" s="167"/>
      <c r="H193" s="169"/>
      <c r="I193" s="170"/>
      <c r="J193" s="167"/>
      <c r="K193" s="167"/>
      <c r="L193" s="170"/>
      <c r="M193" s="167"/>
      <c r="N193" s="170"/>
      <c r="O193" s="167"/>
      <c r="P193" s="167"/>
      <c r="Q193" s="167"/>
      <c r="R193" s="167"/>
      <c r="S193" s="167"/>
      <c r="T193" s="167"/>
      <c r="U193" s="167"/>
      <c r="V193" s="167"/>
      <c r="W193" s="167"/>
      <c r="X193" s="167"/>
      <c r="Y193" s="167"/>
      <c r="Z193" s="167"/>
    </row>
    <row r="194" spans="1:26" ht="12.75" customHeight="1">
      <c r="A194" s="167"/>
      <c r="B194" s="167"/>
      <c r="C194" s="167"/>
      <c r="D194" s="167"/>
      <c r="E194" s="168"/>
      <c r="F194" s="167"/>
      <c r="G194" s="167"/>
      <c r="H194" s="169"/>
      <c r="I194" s="170"/>
      <c r="J194" s="167"/>
      <c r="K194" s="167"/>
      <c r="L194" s="170"/>
      <c r="M194" s="167"/>
      <c r="N194" s="170"/>
      <c r="O194" s="167"/>
      <c r="P194" s="167"/>
      <c r="Q194" s="167"/>
      <c r="R194" s="167"/>
      <c r="S194" s="167"/>
      <c r="T194" s="167"/>
      <c r="U194" s="167"/>
      <c r="V194" s="167"/>
      <c r="W194" s="167"/>
      <c r="X194" s="167"/>
      <c r="Y194" s="167"/>
      <c r="Z194" s="167"/>
    </row>
    <row r="195" spans="1:26" ht="12.75" customHeight="1">
      <c r="A195" s="167"/>
      <c r="B195" s="167"/>
      <c r="C195" s="167"/>
      <c r="D195" s="167"/>
      <c r="E195" s="168"/>
      <c r="F195" s="167"/>
      <c r="G195" s="167"/>
      <c r="H195" s="169"/>
      <c r="I195" s="170"/>
      <c r="J195" s="167"/>
      <c r="K195" s="167"/>
      <c r="L195" s="170"/>
      <c r="M195" s="167"/>
      <c r="N195" s="170"/>
      <c r="O195" s="167"/>
      <c r="P195" s="167"/>
      <c r="Q195" s="167"/>
      <c r="R195" s="167"/>
      <c r="S195" s="167"/>
      <c r="T195" s="167"/>
      <c r="U195" s="167"/>
      <c r="V195" s="167"/>
      <c r="W195" s="167"/>
      <c r="X195" s="167"/>
      <c r="Y195" s="167"/>
      <c r="Z195" s="167"/>
    </row>
    <row r="196" spans="1:26" ht="12.75" customHeight="1">
      <c r="A196" s="167"/>
      <c r="B196" s="167"/>
      <c r="C196" s="167"/>
      <c r="D196" s="167"/>
      <c r="E196" s="168"/>
      <c r="F196" s="167"/>
      <c r="G196" s="167"/>
      <c r="H196" s="169"/>
      <c r="I196" s="170"/>
      <c r="J196" s="167"/>
      <c r="K196" s="167"/>
      <c r="L196" s="170"/>
      <c r="M196" s="167"/>
      <c r="N196" s="170"/>
      <c r="O196" s="167"/>
      <c r="P196" s="167"/>
      <c r="Q196" s="167"/>
      <c r="R196" s="167"/>
      <c r="S196" s="167"/>
      <c r="T196" s="167"/>
      <c r="U196" s="167"/>
      <c r="V196" s="167"/>
      <c r="W196" s="167"/>
      <c r="X196" s="167"/>
      <c r="Y196" s="167"/>
      <c r="Z196" s="167"/>
    </row>
    <row r="197" spans="1:26" ht="12.75" customHeight="1">
      <c r="A197" s="167"/>
      <c r="B197" s="167"/>
      <c r="C197" s="167"/>
      <c r="D197" s="167"/>
      <c r="E197" s="168"/>
      <c r="F197" s="167"/>
      <c r="G197" s="167"/>
      <c r="H197" s="169"/>
      <c r="I197" s="170"/>
      <c r="J197" s="167"/>
      <c r="K197" s="167"/>
      <c r="L197" s="170"/>
      <c r="M197" s="167"/>
      <c r="N197" s="170"/>
      <c r="O197" s="167"/>
      <c r="P197" s="167"/>
      <c r="Q197" s="167"/>
      <c r="R197" s="167"/>
      <c r="S197" s="167"/>
      <c r="T197" s="167"/>
      <c r="U197" s="167"/>
      <c r="V197" s="167"/>
      <c r="W197" s="167"/>
      <c r="X197" s="167"/>
      <c r="Y197" s="167"/>
      <c r="Z197" s="167"/>
    </row>
    <row r="198" spans="1:26" ht="12.75" customHeight="1">
      <c r="A198" s="167"/>
      <c r="B198" s="167"/>
      <c r="C198" s="167"/>
      <c r="D198" s="167"/>
      <c r="E198" s="168"/>
      <c r="F198" s="167"/>
      <c r="G198" s="167"/>
      <c r="H198" s="169"/>
      <c r="I198" s="170"/>
      <c r="J198" s="167"/>
      <c r="K198" s="167"/>
      <c r="L198" s="170"/>
      <c r="M198" s="167"/>
      <c r="N198" s="170"/>
      <c r="O198" s="167"/>
      <c r="P198" s="167"/>
      <c r="Q198" s="167"/>
      <c r="R198" s="167"/>
      <c r="S198" s="167"/>
      <c r="T198" s="167"/>
      <c r="U198" s="167"/>
      <c r="V198" s="167"/>
      <c r="W198" s="167"/>
      <c r="X198" s="167"/>
      <c r="Y198" s="167"/>
      <c r="Z198" s="167"/>
    </row>
    <row r="199" spans="1:26" ht="12.75" customHeight="1">
      <c r="A199" s="167"/>
      <c r="B199" s="167"/>
      <c r="C199" s="167"/>
      <c r="D199" s="167"/>
      <c r="E199" s="168"/>
      <c r="F199" s="167"/>
      <c r="G199" s="167"/>
      <c r="H199" s="169"/>
      <c r="I199" s="170"/>
      <c r="J199" s="167"/>
      <c r="K199" s="167"/>
      <c r="L199" s="170"/>
      <c r="M199" s="167"/>
      <c r="N199" s="170"/>
      <c r="O199" s="167"/>
      <c r="P199" s="167"/>
      <c r="Q199" s="167"/>
      <c r="R199" s="167"/>
      <c r="S199" s="167"/>
      <c r="T199" s="167"/>
      <c r="U199" s="167"/>
      <c r="V199" s="167"/>
      <c r="W199" s="167"/>
      <c r="X199" s="167"/>
      <c r="Y199" s="167"/>
      <c r="Z199" s="167"/>
    </row>
    <row r="200" spans="1:26" ht="12.75" customHeight="1">
      <c r="A200" s="167"/>
      <c r="B200" s="167"/>
      <c r="C200" s="167"/>
      <c r="D200" s="167"/>
      <c r="E200" s="168"/>
      <c r="F200" s="167"/>
      <c r="G200" s="167"/>
      <c r="H200" s="169"/>
      <c r="I200" s="170"/>
      <c r="J200" s="167"/>
      <c r="K200" s="167"/>
      <c r="L200" s="170"/>
      <c r="M200" s="167"/>
      <c r="N200" s="170"/>
      <c r="O200" s="167"/>
      <c r="P200" s="167"/>
      <c r="Q200" s="167"/>
      <c r="R200" s="167"/>
      <c r="S200" s="167"/>
      <c r="T200" s="167"/>
      <c r="U200" s="167"/>
      <c r="V200" s="167"/>
      <c r="W200" s="167"/>
      <c r="X200" s="167"/>
      <c r="Y200" s="167"/>
      <c r="Z200" s="167"/>
    </row>
    <row r="201" spans="1:26" ht="12.75" customHeight="1">
      <c r="A201" s="167"/>
      <c r="B201" s="167"/>
      <c r="C201" s="167"/>
      <c r="D201" s="167"/>
      <c r="E201" s="168"/>
      <c r="F201" s="167"/>
      <c r="G201" s="167"/>
      <c r="H201" s="169"/>
      <c r="I201" s="170"/>
      <c r="J201" s="167"/>
      <c r="K201" s="167"/>
      <c r="L201" s="170"/>
      <c r="M201" s="167"/>
      <c r="N201" s="170"/>
      <c r="O201" s="167"/>
      <c r="P201" s="167"/>
      <c r="Q201" s="167"/>
      <c r="R201" s="167"/>
      <c r="S201" s="167"/>
      <c r="T201" s="167"/>
      <c r="U201" s="167"/>
      <c r="V201" s="167"/>
      <c r="W201" s="167"/>
      <c r="X201" s="167"/>
      <c r="Y201" s="167"/>
      <c r="Z201" s="167"/>
    </row>
    <row r="202" spans="1:26" ht="12.75" customHeight="1">
      <c r="A202" s="167"/>
      <c r="B202" s="167"/>
      <c r="C202" s="167"/>
      <c r="D202" s="167"/>
      <c r="E202" s="168"/>
      <c r="F202" s="167"/>
      <c r="G202" s="167"/>
      <c r="H202" s="169"/>
      <c r="I202" s="170"/>
      <c r="J202" s="167"/>
      <c r="K202" s="167"/>
      <c r="L202" s="170"/>
      <c r="M202" s="167"/>
      <c r="N202" s="170"/>
      <c r="O202" s="167"/>
      <c r="P202" s="167"/>
      <c r="Q202" s="167"/>
      <c r="R202" s="167"/>
      <c r="S202" s="167"/>
      <c r="T202" s="167"/>
      <c r="U202" s="167"/>
      <c r="V202" s="167"/>
      <c r="W202" s="167"/>
      <c r="X202" s="167"/>
      <c r="Y202" s="167"/>
      <c r="Z202" s="167"/>
    </row>
    <row r="203" spans="1:26" ht="12.75" customHeight="1">
      <c r="A203" s="167"/>
      <c r="B203" s="167"/>
      <c r="C203" s="167"/>
      <c r="D203" s="167"/>
      <c r="E203" s="168"/>
      <c r="F203" s="167"/>
      <c r="G203" s="167"/>
      <c r="H203" s="169"/>
      <c r="I203" s="170"/>
      <c r="J203" s="167"/>
      <c r="K203" s="167"/>
      <c r="L203" s="170"/>
      <c r="M203" s="167"/>
      <c r="N203" s="170"/>
      <c r="O203" s="167"/>
      <c r="P203" s="167"/>
      <c r="Q203" s="167"/>
      <c r="R203" s="167"/>
      <c r="S203" s="167"/>
      <c r="T203" s="167"/>
      <c r="U203" s="167"/>
      <c r="V203" s="167"/>
      <c r="W203" s="167"/>
      <c r="X203" s="167"/>
      <c r="Y203" s="167"/>
      <c r="Z203" s="167"/>
    </row>
    <row r="204" spans="1:26" ht="12.75" customHeight="1">
      <c r="A204" s="167"/>
      <c r="B204" s="167"/>
      <c r="C204" s="167"/>
      <c r="D204" s="167"/>
      <c r="E204" s="168"/>
      <c r="F204" s="167"/>
      <c r="G204" s="167"/>
      <c r="H204" s="169"/>
      <c r="I204" s="170"/>
      <c r="J204" s="167"/>
      <c r="K204" s="167"/>
      <c r="L204" s="170"/>
      <c r="M204" s="167"/>
      <c r="N204" s="170"/>
      <c r="O204" s="167"/>
      <c r="P204" s="167"/>
      <c r="Q204" s="167"/>
      <c r="R204" s="167"/>
      <c r="S204" s="167"/>
      <c r="T204" s="167"/>
      <c r="U204" s="167"/>
      <c r="V204" s="167"/>
      <c r="W204" s="167"/>
      <c r="X204" s="167"/>
      <c r="Y204" s="167"/>
      <c r="Z204" s="167"/>
    </row>
    <row r="205" spans="1:26" ht="12.75" customHeight="1">
      <c r="A205" s="167"/>
      <c r="B205" s="167"/>
      <c r="C205" s="167"/>
      <c r="D205" s="167"/>
      <c r="E205" s="168"/>
      <c r="F205" s="167"/>
      <c r="G205" s="167"/>
      <c r="H205" s="169"/>
      <c r="I205" s="170"/>
      <c r="J205" s="167"/>
      <c r="K205" s="167"/>
      <c r="L205" s="170"/>
      <c r="M205" s="167"/>
      <c r="N205" s="170"/>
      <c r="O205" s="167"/>
      <c r="P205" s="167"/>
      <c r="Q205" s="167"/>
      <c r="R205" s="167"/>
      <c r="S205" s="167"/>
      <c r="T205" s="167"/>
      <c r="U205" s="167"/>
      <c r="V205" s="167"/>
      <c r="W205" s="167"/>
      <c r="X205" s="167"/>
      <c r="Y205" s="167"/>
      <c r="Z205" s="167"/>
    </row>
    <row r="206" spans="1:26" ht="12.75" customHeight="1">
      <c r="A206" s="167"/>
      <c r="B206" s="167"/>
      <c r="C206" s="167"/>
      <c r="D206" s="167"/>
      <c r="E206" s="168"/>
      <c r="F206" s="167"/>
      <c r="G206" s="167"/>
      <c r="H206" s="169"/>
      <c r="I206" s="170"/>
      <c r="J206" s="167"/>
      <c r="K206" s="167"/>
      <c r="L206" s="170"/>
      <c r="M206" s="167"/>
      <c r="N206" s="170"/>
      <c r="O206" s="167"/>
      <c r="P206" s="167"/>
      <c r="Q206" s="167"/>
      <c r="R206" s="167"/>
      <c r="S206" s="167"/>
      <c r="T206" s="167"/>
      <c r="U206" s="167"/>
      <c r="V206" s="167"/>
      <c r="W206" s="167"/>
      <c r="X206" s="167"/>
      <c r="Y206" s="167"/>
      <c r="Z206" s="167"/>
    </row>
    <row r="207" spans="1:26" ht="12.75" customHeight="1">
      <c r="A207" s="167"/>
      <c r="B207" s="167"/>
      <c r="C207" s="167"/>
      <c r="D207" s="167"/>
      <c r="E207" s="168"/>
      <c r="F207" s="167"/>
      <c r="G207" s="167"/>
      <c r="H207" s="169"/>
      <c r="I207" s="170"/>
      <c r="J207" s="167"/>
      <c r="K207" s="167"/>
      <c r="L207" s="170"/>
      <c r="M207" s="167"/>
      <c r="N207" s="170"/>
      <c r="O207" s="167"/>
      <c r="P207" s="167"/>
      <c r="Q207" s="167"/>
      <c r="R207" s="167"/>
      <c r="S207" s="167"/>
      <c r="T207" s="167"/>
      <c r="U207" s="167"/>
      <c r="V207" s="167"/>
      <c r="W207" s="167"/>
      <c r="X207" s="167"/>
      <c r="Y207" s="167"/>
      <c r="Z207" s="167"/>
    </row>
    <row r="208" spans="1:26" ht="12.75" customHeight="1">
      <c r="A208" s="167"/>
      <c r="B208" s="167"/>
      <c r="C208" s="167"/>
      <c r="D208" s="167"/>
      <c r="E208" s="168"/>
      <c r="F208" s="167"/>
      <c r="G208" s="167"/>
      <c r="H208" s="169"/>
      <c r="I208" s="170"/>
      <c r="J208" s="167"/>
      <c r="K208" s="167"/>
      <c r="L208" s="170"/>
      <c r="M208" s="167"/>
      <c r="N208" s="170"/>
      <c r="O208" s="167"/>
      <c r="P208" s="167"/>
      <c r="Q208" s="167"/>
      <c r="R208" s="167"/>
      <c r="S208" s="167"/>
      <c r="T208" s="167"/>
      <c r="U208" s="167"/>
      <c r="V208" s="167"/>
      <c r="W208" s="167"/>
      <c r="X208" s="167"/>
      <c r="Y208" s="167"/>
      <c r="Z208" s="167"/>
    </row>
    <row r="209" spans="1:26" ht="12.75" customHeight="1">
      <c r="A209" s="167"/>
      <c r="B209" s="167"/>
      <c r="C209" s="167"/>
      <c r="D209" s="167"/>
      <c r="E209" s="168"/>
      <c r="F209" s="167"/>
      <c r="G209" s="167"/>
      <c r="H209" s="169"/>
      <c r="I209" s="170"/>
      <c r="J209" s="167"/>
      <c r="K209" s="167"/>
      <c r="L209" s="170"/>
      <c r="M209" s="167"/>
      <c r="N209" s="170"/>
      <c r="O209" s="167"/>
      <c r="P209" s="167"/>
      <c r="Q209" s="167"/>
      <c r="R209" s="167"/>
      <c r="S209" s="167"/>
      <c r="T209" s="167"/>
      <c r="U209" s="167"/>
      <c r="V209" s="167"/>
      <c r="W209" s="167"/>
      <c r="X209" s="167"/>
      <c r="Y209" s="167"/>
      <c r="Z209" s="167"/>
    </row>
    <row r="210" spans="1:26" ht="12.75" customHeight="1">
      <c r="A210" s="167"/>
      <c r="B210" s="167"/>
      <c r="C210" s="167"/>
      <c r="D210" s="167"/>
      <c r="E210" s="168"/>
      <c r="F210" s="167"/>
      <c r="G210" s="167"/>
      <c r="H210" s="169"/>
      <c r="I210" s="170"/>
      <c r="J210" s="167"/>
      <c r="K210" s="167"/>
      <c r="L210" s="170"/>
      <c r="M210" s="167"/>
      <c r="N210" s="170"/>
      <c r="O210" s="167"/>
      <c r="P210" s="167"/>
      <c r="Q210" s="167"/>
      <c r="R210" s="167"/>
      <c r="S210" s="167"/>
      <c r="T210" s="167"/>
      <c r="U210" s="167"/>
      <c r="V210" s="167"/>
      <c r="W210" s="167"/>
      <c r="X210" s="167"/>
      <c r="Y210" s="167"/>
      <c r="Z210" s="167"/>
    </row>
    <row r="211" spans="1:26" ht="12.75" customHeight="1">
      <c r="A211" s="167"/>
      <c r="B211" s="167"/>
      <c r="C211" s="167"/>
      <c r="D211" s="167"/>
      <c r="E211" s="168"/>
      <c r="F211" s="167"/>
      <c r="G211" s="167"/>
      <c r="H211" s="169"/>
      <c r="I211" s="170"/>
      <c r="J211" s="167"/>
      <c r="K211" s="167"/>
      <c r="L211" s="170"/>
      <c r="M211" s="167"/>
      <c r="N211" s="170"/>
      <c r="O211" s="167"/>
      <c r="P211" s="167"/>
      <c r="Q211" s="167"/>
      <c r="R211" s="167"/>
      <c r="S211" s="167"/>
      <c r="T211" s="167"/>
      <c r="U211" s="167"/>
      <c r="V211" s="167"/>
      <c r="W211" s="167"/>
      <c r="X211" s="167"/>
      <c r="Y211" s="167"/>
      <c r="Z211" s="167"/>
    </row>
    <row r="212" spans="1:26" ht="12.75" customHeight="1">
      <c r="A212" s="167"/>
      <c r="B212" s="167"/>
      <c r="C212" s="167"/>
      <c r="D212" s="167"/>
      <c r="E212" s="168"/>
      <c r="F212" s="167"/>
      <c r="G212" s="167"/>
      <c r="H212" s="169"/>
      <c r="I212" s="170"/>
      <c r="J212" s="167"/>
      <c r="K212" s="167"/>
      <c r="L212" s="170"/>
      <c r="M212" s="167"/>
      <c r="N212" s="170"/>
      <c r="O212" s="167"/>
      <c r="P212" s="167"/>
      <c r="Q212" s="167"/>
      <c r="R212" s="167"/>
      <c r="S212" s="167"/>
      <c r="T212" s="167"/>
      <c r="U212" s="167"/>
      <c r="V212" s="167"/>
      <c r="W212" s="167"/>
      <c r="X212" s="167"/>
      <c r="Y212" s="167"/>
      <c r="Z212" s="167"/>
    </row>
    <row r="213" spans="1:26" ht="12.75" customHeight="1">
      <c r="A213" s="167"/>
      <c r="B213" s="167"/>
      <c r="C213" s="167"/>
      <c r="D213" s="167"/>
      <c r="E213" s="168"/>
      <c r="F213" s="167"/>
      <c r="G213" s="167"/>
      <c r="H213" s="169"/>
      <c r="I213" s="170"/>
      <c r="J213" s="167"/>
      <c r="K213" s="167"/>
      <c r="L213" s="170"/>
      <c r="M213" s="167"/>
      <c r="N213" s="170"/>
      <c r="O213" s="167"/>
      <c r="P213" s="167"/>
      <c r="Q213" s="167"/>
      <c r="R213" s="167"/>
      <c r="S213" s="167"/>
      <c r="T213" s="167"/>
      <c r="U213" s="167"/>
      <c r="V213" s="167"/>
      <c r="W213" s="167"/>
      <c r="X213" s="167"/>
      <c r="Y213" s="167"/>
      <c r="Z213" s="167"/>
    </row>
    <row r="214" spans="1:26" ht="12.75" customHeight="1">
      <c r="A214" s="167"/>
      <c r="B214" s="167"/>
      <c r="C214" s="167"/>
      <c r="D214" s="167"/>
      <c r="E214" s="168"/>
      <c r="F214" s="167"/>
      <c r="G214" s="167"/>
      <c r="H214" s="169"/>
      <c r="I214" s="170"/>
      <c r="J214" s="167"/>
      <c r="K214" s="167"/>
      <c r="L214" s="170"/>
      <c r="M214" s="167"/>
      <c r="N214" s="170"/>
      <c r="O214" s="167"/>
      <c r="P214" s="167"/>
      <c r="Q214" s="167"/>
      <c r="R214" s="167"/>
      <c r="S214" s="167"/>
      <c r="T214" s="167"/>
      <c r="U214" s="167"/>
      <c r="V214" s="167"/>
      <c r="W214" s="167"/>
      <c r="X214" s="167"/>
      <c r="Y214" s="167"/>
      <c r="Z214" s="167"/>
    </row>
    <row r="215" spans="1:26" ht="12.75" customHeight="1">
      <c r="A215" s="167"/>
      <c r="B215" s="167"/>
      <c r="C215" s="167"/>
      <c r="D215" s="167"/>
      <c r="E215" s="168"/>
      <c r="F215" s="167"/>
      <c r="G215" s="167"/>
      <c r="H215" s="169"/>
      <c r="I215" s="170"/>
      <c r="J215" s="167"/>
      <c r="K215" s="167"/>
      <c r="L215" s="170"/>
      <c r="M215" s="167"/>
      <c r="N215" s="170"/>
      <c r="O215" s="167"/>
      <c r="P215" s="167"/>
      <c r="Q215" s="167"/>
      <c r="R215" s="167"/>
      <c r="S215" s="167"/>
      <c r="T215" s="167"/>
      <c r="U215" s="167"/>
      <c r="V215" s="167"/>
      <c r="W215" s="167"/>
      <c r="X215" s="167"/>
      <c r="Y215" s="167"/>
      <c r="Z215" s="167"/>
    </row>
    <row r="216" spans="1:26" ht="12.75" customHeight="1">
      <c r="A216" s="167"/>
      <c r="B216" s="167"/>
      <c r="C216" s="167"/>
      <c r="D216" s="167"/>
      <c r="E216" s="168"/>
      <c r="F216" s="167"/>
      <c r="G216" s="167"/>
      <c r="H216" s="169"/>
      <c r="I216" s="170"/>
      <c r="J216" s="167"/>
      <c r="K216" s="167"/>
      <c r="L216" s="170"/>
      <c r="M216" s="167"/>
      <c r="N216" s="170"/>
      <c r="O216" s="167"/>
      <c r="P216" s="167"/>
      <c r="Q216" s="167"/>
      <c r="R216" s="167"/>
      <c r="S216" s="167"/>
      <c r="T216" s="167"/>
      <c r="U216" s="167"/>
      <c r="V216" s="167"/>
      <c r="W216" s="167"/>
      <c r="X216" s="167"/>
      <c r="Y216" s="167"/>
      <c r="Z216" s="167"/>
    </row>
    <row r="217" spans="1:26" ht="12.75" customHeight="1">
      <c r="A217" s="167"/>
      <c r="B217" s="167"/>
      <c r="C217" s="167"/>
      <c r="D217" s="167"/>
      <c r="E217" s="168"/>
      <c r="F217" s="167"/>
      <c r="G217" s="167"/>
      <c r="H217" s="169"/>
      <c r="I217" s="170"/>
      <c r="J217" s="167"/>
      <c r="K217" s="167"/>
      <c r="L217" s="170"/>
      <c r="M217" s="167"/>
      <c r="N217" s="170"/>
      <c r="O217" s="167"/>
      <c r="P217" s="167"/>
      <c r="Q217" s="167"/>
      <c r="R217" s="167"/>
      <c r="S217" s="167"/>
      <c r="T217" s="167"/>
      <c r="U217" s="167"/>
      <c r="V217" s="167"/>
      <c r="W217" s="167"/>
      <c r="X217" s="167"/>
      <c r="Y217" s="167"/>
      <c r="Z217" s="167"/>
    </row>
    <row r="218" spans="1:26" ht="12.75" customHeight="1">
      <c r="A218" s="167"/>
      <c r="B218" s="167"/>
      <c r="C218" s="167"/>
      <c r="D218" s="167"/>
      <c r="E218" s="168"/>
      <c r="F218" s="167"/>
      <c r="G218" s="167"/>
      <c r="H218" s="169"/>
      <c r="I218" s="170"/>
      <c r="J218" s="167"/>
      <c r="K218" s="167"/>
      <c r="L218" s="170"/>
      <c r="M218" s="167"/>
      <c r="N218" s="170"/>
      <c r="O218" s="167"/>
      <c r="P218" s="167"/>
      <c r="Q218" s="167"/>
      <c r="R218" s="167"/>
      <c r="S218" s="167"/>
      <c r="T218" s="167"/>
      <c r="U218" s="167"/>
      <c r="V218" s="167"/>
      <c r="W218" s="167"/>
      <c r="X218" s="167"/>
      <c r="Y218" s="167"/>
      <c r="Z218" s="167"/>
    </row>
    <row r="219" spans="1:26" ht="12.75" customHeight="1">
      <c r="A219" s="167"/>
      <c r="B219" s="167"/>
      <c r="C219" s="167"/>
      <c r="D219" s="167"/>
      <c r="E219" s="168"/>
      <c r="F219" s="167"/>
      <c r="G219" s="167"/>
      <c r="H219" s="169"/>
      <c r="I219" s="170"/>
      <c r="J219" s="167"/>
      <c r="K219" s="167"/>
      <c r="L219" s="170"/>
      <c r="M219" s="167"/>
      <c r="N219" s="170"/>
      <c r="O219" s="167"/>
      <c r="P219" s="167"/>
      <c r="Q219" s="167"/>
      <c r="R219" s="167"/>
      <c r="S219" s="167"/>
      <c r="T219" s="167"/>
      <c r="U219" s="167"/>
      <c r="V219" s="167"/>
      <c r="W219" s="167"/>
      <c r="X219" s="167"/>
      <c r="Y219" s="167"/>
      <c r="Z219" s="167"/>
    </row>
    <row r="220" spans="1:26" ht="12.75" customHeight="1">
      <c r="A220" s="167"/>
      <c r="B220" s="167"/>
      <c r="C220" s="167"/>
      <c r="D220" s="167"/>
      <c r="E220" s="168"/>
      <c r="F220" s="167"/>
      <c r="G220" s="167"/>
      <c r="H220" s="169"/>
      <c r="I220" s="170"/>
      <c r="J220" s="167"/>
      <c r="K220" s="167"/>
      <c r="L220" s="170"/>
      <c r="M220" s="167"/>
      <c r="N220" s="170"/>
      <c r="O220" s="167"/>
      <c r="P220" s="167"/>
      <c r="Q220" s="167"/>
      <c r="R220" s="167"/>
      <c r="S220" s="167"/>
      <c r="T220" s="167"/>
      <c r="U220" s="167"/>
      <c r="V220" s="167"/>
      <c r="W220" s="167"/>
      <c r="X220" s="167"/>
      <c r="Y220" s="167"/>
      <c r="Z220" s="167"/>
    </row>
    <row r="221" spans="1:26" ht="12.75" customHeight="1">
      <c r="A221" s="167"/>
      <c r="B221" s="167"/>
      <c r="C221" s="167"/>
      <c r="D221" s="167"/>
      <c r="E221" s="168"/>
      <c r="F221" s="167"/>
      <c r="G221" s="167"/>
      <c r="H221" s="169"/>
      <c r="I221" s="170"/>
      <c r="J221" s="167"/>
      <c r="K221" s="167"/>
      <c r="L221" s="170"/>
      <c r="M221" s="167"/>
      <c r="N221" s="170"/>
      <c r="O221" s="167"/>
      <c r="P221" s="167"/>
      <c r="Q221" s="167"/>
      <c r="R221" s="167"/>
      <c r="S221" s="167"/>
      <c r="T221" s="167"/>
      <c r="U221" s="167"/>
      <c r="V221" s="167"/>
      <c r="W221" s="167"/>
      <c r="X221" s="167"/>
      <c r="Y221" s="167"/>
      <c r="Z221" s="167"/>
    </row>
    <row r="222" spans="1:26" ht="12.75" customHeight="1">
      <c r="A222" s="167"/>
      <c r="B222" s="167"/>
      <c r="C222" s="167"/>
      <c r="D222" s="167"/>
      <c r="E222" s="168"/>
      <c r="F222" s="167"/>
      <c r="G222" s="167"/>
      <c r="H222" s="169"/>
      <c r="I222" s="170"/>
      <c r="J222" s="167"/>
      <c r="K222" s="167"/>
      <c r="L222" s="170"/>
      <c r="M222" s="167"/>
      <c r="N222" s="170"/>
      <c r="O222" s="167"/>
      <c r="P222" s="167"/>
      <c r="Q222" s="167"/>
      <c r="R222" s="167"/>
      <c r="S222" s="167"/>
      <c r="T222" s="167"/>
      <c r="U222" s="167"/>
      <c r="V222" s="167"/>
      <c r="W222" s="167"/>
      <c r="X222" s="167"/>
      <c r="Y222" s="167"/>
      <c r="Z222" s="167"/>
    </row>
    <row r="223" spans="1:26" ht="12.75" customHeight="1">
      <c r="A223" s="167"/>
      <c r="B223" s="167"/>
      <c r="C223" s="167"/>
      <c r="D223" s="167"/>
      <c r="E223" s="168"/>
      <c r="F223" s="167"/>
      <c r="G223" s="167"/>
      <c r="H223" s="169"/>
      <c r="I223" s="170"/>
      <c r="J223" s="167"/>
      <c r="K223" s="167"/>
      <c r="L223" s="170"/>
      <c r="M223" s="167"/>
      <c r="N223" s="170"/>
      <c r="O223" s="167"/>
      <c r="P223" s="167"/>
      <c r="Q223" s="167"/>
      <c r="R223" s="167"/>
      <c r="S223" s="167"/>
      <c r="T223" s="167"/>
      <c r="U223" s="167"/>
      <c r="V223" s="167"/>
      <c r="W223" s="167"/>
      <c r="X223" s="167"/>
      <c r="Y223" s="167"/>
      <c r="Z223" s="167"/>
    </row>
    <row r="224" spans="1:26" ht="12.75" customHeight="1">
      <c r="A224" s="167"/>
      <c r="B224" s="167"/>
      <c r="C224" s="167"/>
      <c r="D224" s="167"/>
      <c r="E224" s="168"/>
      <c r="F224" s="167"/>
      <c r="G224" s="167"/>
      <c r="H224" s="169"/>
      <c r="I224" s="170"/>
      <c r="J224" s="167"/>
      <c r="K224" s="167"/>
      <c r="L224" s="170"/>
      <c r="M224" s="167"/>
      <c r="N224" s="170"/>
      <c r="O224" s="167"/>
      <c r="P224" s="167"/>
      <c r="Q224" s="167"/>
      <c r="R224" s="167"/>
      <c r="S224" s="167"/>
      <c r="T224" s="167"/>
      <c r="U224" s="167"/>
      <c r="V224" s="167"/>
      <c r="W224" s="167"/>
      <c r="X224" s="167"/>
      <c r="Y224" s="167"/>
      <c r="Z224" s="167"/>
    </row>
    <row r="225" spans="1:26" ht="12.75" customHeight="1">
      <c r="A225" s="167"/>
      <c r="B225" s="167"/>
      <c r="C225" s="167"/>
      <c r="D225" s="167"/>
      <c r="E225" s="168"/>
      <c r="F225" s="167"/>
      <c r="G225" s="167"/>
      <c r="H225" s="169"/>
      <c r="I225" s="170"/>
      <c r="J225" s="167"/>
      <c r="K225" s="167"/>
      <c r="L225" s="170"/>
      <c r="M225" s="167"/>
      <c r="N225" s="170"/>
      <c r="O225" s="167"/>
      <c r="P225" s="167"/>
      <c r="Q225" s="167"/>
      <c r="R225" s="167"/>
      <c r="S225" s="167"/>
      <c r="T225" s="167"/>
      <c r="U225" s="167"/>
      <c r="V225" s="167"/>
      <c r="W225" s="167"/>
      <c r="X225" s="167"/>
      <c r="Y225" s="167"/>
      <c r="Z225" s="167"/>
    </row>
    <row r="226" spans="1:26" ht="12.75" customHeight="1">
      <c r="A226" s="167"/>
      <c r="B226" s="167"/>
      <c r="C226" s="167"/>
      <c r="D226" s="167"/>
      <c r="E226" s="168"/>
      <c r="F226" s="167"/>
      <c r="G226" s="167"/>
      <c r="H226" s="169"/>
      <c r="I226" s="170"/>
      <c r="J226" s="167"/>
      <c r="K226" s="167"/>
      <c r="L226" s="170"/>
      <c r="M226" s="167"/>
      <c r="N226" s="170"/>
      <c r="O226" s="167"/>
      <c r="P226" s="167"/>
      <c r="Q226" s="167"/>
      <c r="R226" s="167"/>
      <c r="S226" s="167"/>
      <c r="T226" s="167"/>
      <c r="U226" s="167"/>
      <c r="V226" s="167"/>
      <c r="W226" s="167"/>
      <c r="X226" s="167"/>
      <c r="Y226" s="167"/>
      <c r="Z226" s="167"/>
    </row>
    <row r="227" spans="1:26" ht="12.75" customHeight="1">
      <c r="A227" s="167"/>
      <c r="B227" s="167"/>
      <c r="C227" s="167"/>
      <c r="D227" s="167"/>
      <c r="E227" s="168"/>
      <c r="F227" s="167"/>
      <c r="G227" s="167"/>
      <c r="H227" s="169"/>
      <c r="I227" s="170"/>
      <c r="J227" s="167"/>
      <c r="K227" s="167"/>
      <c r="L227" s="170"/>
      <c r="M227" s="167"/>
      <c r="N227" s="170"/>
      <c r="O227" s="167"/>
      <c r="P227" s="167"/>
      <c r="Q227" s="167"/>
      <c r="R227" s="167"/>
      <c r="S227" s="167"/>
      <c r="T227" s="167"/>
      <c r="U227" s="167"/>
      <c r="V227" s="167"/>
      <c r="W227" s="167"/>
      <c r="X227" s="167"/>
      <c r="Y227" s="167"/>
      <c r="Z227" s="167"/>
    </row>
    <row r="228" spans="1:26" ht="12.75" customHeight="1">
      <c r="A228" s="167"/>
      <c r="B228" s="167"/>
      <c r="C228" s="167"/>
      <c r="D228" s="167"/>
      <c r="E228" s="168"/>
      <c r="F228" s="167"/>
      <c r="G228" s="167"/>
      <c r="H228" s="169"/>
      <c r="I228" s="170"/>
      <c r="J228" s="167"/>
      <c r="K228" s="167"/>
      <c r="L228" s="170"/>
      <c r="M228" s="167"/>
      <c r="N228" s="170"/>
      <c r="O228" s="167"/>
      <c r="P228" s="167"/>
      <c r="Q228" s="167"/>
      <c r="R228" s="167"/>
      <c r="S228" s="167"/>
      <c r="T228" s="167"/>
      <c r="U228" s="167"/>
      <c r="V228" s="167"/>
      <c r="W228" s="167"/>
      <c r="X228" s="167"/>
      <c r="Y228" s="167"/>
      <c r="Z228" s="167"/>
    </row>
    <row r="229" spans="1:26" ht="12.75" customHeight="1">
      <c r="A229" s="167"/>
      <c r="B229" s="167"/>
      <c r="C229" s="167"/>
      <c r="D229" s="167"/>
      <c r="E229" s="168"/>
      <c r="F229" s="167"/>
      <c r="G229" s="167"/>
      <c r="H229" s="169"/>
      <c r="I229" s="170"/>
      <c r="J229" s="167"/>
      <c r="K229" s="167"/>
      <c r="L229" s="170"/>
      <c r="M229" s="167"/>
      <c r="N229" s="170"/>
      <c r="O229" s="167"/>
      <c r="P229" s="167"/>
      <c r="Q229" s="167"/>
      <c r="R229" s="167"/>
      <c r="S229" s="167"/>
      <c r="T229" s="167"/>
      <c r="U229" s="167"/>
      <c r="V229" s="167"/>
      <c r="W229" s="167"/>
      <c r="X229" s="167"/>
      <c r="Y229" s="167"/>
      <c r="Z229" s="167"/>
    </row>
    <row r="230" spans="1:26" ht="12.75" customHeight="1">
      <c r="A230" s="167"/>
      <c r="B230" s="167"/>
      <c r="C230" s="167"/>
      <c r="D230" s="167"/>
      <c r="E230" s="168"/>
      <c r="F230" s="167"/>
      <c r="G230" s="167"/>
      <c r="H230" s="169"/>
      <c r="I230" s="170"/>
      <c r="J230" s="167"/>
      <c r="K230" s="167"/>
      <c r="L230" s="170"/>
      <c r="M230" s="167"/>
      <c r="N230" s="170"/>
      <c r="O230" s="167"/>
      <c r="P230" s="167"/>
      <c r="Q230" s="167"/>
      <c r="R230" s="167"/>
      <c r="S230" s="167"/>
      <c r="T230" s="167"/>
      <c r="U230" s="167"/>
      <c r="V230" s="167"/>
      <c r="W230" s="167"/>
      <c r="X230" s="167"/>
      <c r="Y230" s="167"/>
      <c r="Z230" s="167"/>
    </row>
    <row r="231" spans="1:26" ht="12.75" customHeight="1">
      <c r="A231" s="167"/>
      <c r="B231" s="167"/>
      <c r="C231" s="167"/>
      <c r="D231" s="167"/>
      <c r="E231" s="168"/>
      <c r="F231" s="167"/>
      <c r="G231" s="167"/>
      <c r="H231" s="169"/>
      <c r="I231" s="170"/>
      <c r="J231" s="167"/>
      <c r="K231" s="167"/>
      <c r="L231" s="170"/>
      <c r="M231" s="167"/>
      <c r="N231" s="170"/>
      <c r="O231" s="167"/>
      <c r="P231" s="167"/>
      <c r="Q231" s="167"/>
      <c r="R231" s="167"/>
      <c r="S231" s="167"/>
      <c r="T231" s="167"/>
      <c r="U231" s="167"/>
      <c r="V231" s="167"/>
      <c r="W231" s="167"/>
      <c r="X231" s="167"/>
      <c r="Y231" s="167"/>
      <c r="Z231" s="167"/>
    </row>
    <row r="232" spans="1:26" ht="12.75" customHeight="1">
      <c r="A232" s="167"/>
      <c r="B232" s="167"/>
      <c r="C232" s="167"/>
      <c r="D232" s="167"/>
      <c r="E232" s="168"/>
      <c r="F232" s="167"/>
      <c r="G232" s="167"/>
      <c r="H232" s="169"/>
      <c r="I232" s="170"/>
      <c r="J232" s="167"/>
      <c r="K232" s="167"/>
      <c r="L232" s="170"/>
      <c r="M232" s="167"/>
      <c r="N232" s="170"/>
      <c r="O232" s="167"/>
      <c r="P232" s="167"/>
      <c r="Q232" s="167"/>
      <c r="R232" s="167"/>
      <c r="S232" s="167"/>
      <c r="T232" s="167"/>
      <c r="U232" s="167"/>
      <c r="V232" s="167"/>
      <c r="W232" s="167"/>
      <c r="X232" s="167"/>
      <c r="Y232" s="167"/>
      <c r="Z232" s="167"/>
    </row>
    <row r="233" spans="1:26" ht="12.75" customHeight="1">
      <c r="A233" s="167"/>
      <c r="B233" s="167"/>
      <c r="C233" s="167"/>
      <c r="D233" s="167"/>
      <c r="E233" s="168"/>
      <c r="F233" s="167"/>
      <c r="G233" s="167"/>
      <c r="H233" s="169"/>
      <c r="I233" s="170"/>
      <c r="J233" s="167"/>
      <c r="K233" s="167"/>
      <c r="L233" s="170"/>
      <c r="M233" s="167"/>
      <c r="N233" s="170"/>
      <c r="O233" s="167"/>
      <c r="P233" s="167"/>
      <c r="Q233" s="167"/>
      <c r="R233" s="167"/>
      <c r="S233" s="167"/>
      <c r="T233" s="167"/>
      <c r="U233" s="167"/>
      <c r="V233" s="167"/>
      <c r="W233" s="167"/>
      <c r="X233" s="167"/>
      <c r="Y233" s="167"/>
      <c r="Z233" s="167"/>
    </row>
    <row r="234" spans="1:26" ht="12.75" customHeight="1">
      <c r="A234" s="167"/>
      <c r="B234" s="167"/>
      <c r="C234" s="167"/>
      <c r="D234" s="167"/>
      <c r="E234" s="168"/>
      <c r="F234" s="167"/>
      <c r="G234" s="167"/>
      <c r="H234" s="169"/>
      <c r="I234" s="170"/>
      <c r="J234" s="167"/>
      <c r="K234" s="167"/>
      <c r="L234" s="170"/>
      <c r="M234" s="167"/>
      <c r="N234" s="170"/>
      <c r="O234" s="167"/>
      <c r="P234" s="167"/>
      <c r="Q234" s="167"/>
      <c r="R234" s="167"/>
      <c r="S234" s="167"/>
      <c r="T234" s="167"/>
      <c r="U234" s="167"/>
      <c r="V234" s="167"/>
      <c r="W234" s="167"/>
      <c r="X234" s="167"/>
      <c r="Y234" s="167"/>
      <c r="Z234" s="167"/>
    </row>
    <row r="235" spans="1:26" ht="12.75" customHeight="1">
      <c r="A235" s="167"/>
      <c r="B235" s="167"/>
      <c r="C235" s="167"/>
      <c r="D235" s="167"/>
      <c r="E235" s="168"/>
      <c r="F235" s="167"/>
      <c r="G235" s="167"/>
      <c r="H235" s="169"/>
      <c r="I235" s="170"/>
      <c r="J235" s="167"/>
      <c r="K235" s="167"/>
      <c r="L235" s="170"/>
      <c r="M235" s="167"/>
      <c r="N235" s="170"/>
      <c r="O235" s="167"/>
      <c r="P235" s="167"/>
      <c r="Q235" s="167"/>
      <c r="R235" s="167"/>
      <c r="S235" s="167"/>
      <c r="T235" s="167"/>
      <c r="U235" s="167"/>
      <c r="V235" s="167"/>
      <c r="W235" s="167"/>
      <c r="X235" s="167"/>
      <c r="Y235" s="167"/>
      <c r="Z235" s="167"/>
    </row>
    <row r="236" spans="1:26" ht="12.75" customHeight="1">
      <c r="A236" s="167"/>
      <c r="B236" s="167"/>
      <c r="C236" s="167"/>
      <c r="D236" s="167"/>
      <c r="E236" s="168"/>
      <c r="F236" s="167"/>
      <c r="G236" s="167"/>
      <c r="H236" s="169"/>
      <c r="I236" s="170"/>
      <c r="J236" s="167"/>
      <c r="K236" s="167"/>
      <c r="L236" s="170"/>
      <c r="M236" s="167"/>
      <c r="N236" s="170"/>
      <c r="O236" s="167"/>
      <c r="P236" s="167"/>
      <c r="Q236" s="167"/>
      <c r="R236" s="167"/>
      <c r="S236" s="167"/>
      <c r="T236" s="167"/>
      <c r="U236" s="167"/>
      <c r="V236" s="167"/>
      <c r="W236" s="167"/>
      <c r="X236" s="167"/>
      <c r="Y236" s="167"/>
      <c r="Z236" s="167"/>
    </row>
    <row r="237" spans="1:26" ht="12.75" customHeight="1">
      <c r="A237" s="167"/>
      <c r="B237" s="167"/>
      <c r="C237" s="167"/>
      <c r="D237" s="167"/>
      <c r="E237" s="168"/>
      <c r="F237" s="167"/>
      <c r="G237" s="167"/>
      <c r="H237" s="169"/>
      <c r="I237" s="170"/>
      <c r="J237" s="167"/>
      <c r="K237" s="167"/>
      <c r="L237" s="170"/>
      <c r="M237" s="167"/>
      <c r="N237" s="170"/>
      <c r="O237" s="167"/>
      <c r="P237" s="167"/>
      <c r="Q237" s="167"/>
      <c r="R237" s="167"/>
      <c r="S237" s="167"/>
      <c r="T237" s="167"/>
      <c r="U237" s="167"/>
      <c r="V237" s="167"/>
      <c r="W237" s="167"/>
      <c r="X237" s="167"/>
      <c r="Y237" s="167"/>
      <c r="Z237" s="167"/>
    </row>
    <row r="238" spans="1:26" ht="12.75" customHeight="1">
      <c r="A238" s="167"/>
      <c r="B238" s="167"/>
      <c r="C238" s="167"/>
      <c r="D238" s="167"/>
      <c r="E238" s="168"/>
      <c r="F238" s="167"/>
      <c r="G238" s="167"/>
      <c r="H238" s="169"/>
      <c r="I238" s="170"/>
      <c r="J238" s="167"/>
      <c r="K238" s="167"/>
      <c r="L238" s="170"/>
      <c r="M238" s="167"/>
      <c r="N238" s="170"/>
      <c r="O238" s="167"/>
      <c r="P238" s="167"/>
      <c r="Q238" s="167"/>
      <c r="R238" s="167"/>
      <c r="S238" s="167"/>
      <c r="T238" s="167"/>
      <c r="U238" s="167"/>
      <c r="V238" s="167"/>
      <c r="W238" s="167"/>
      <c r="X238" s="167"/>
      <c r="Y238" s="167"/>
      <c r="Z238" s="167"/>
    </row>
    <row r="239" spans="1:26" ht="12.75" customHeight="1">
      <c r="A239" s="167"/>
      <c r="B239" s="167"/>
      <c r="C239" s="167"/>
      <c r="D239" s="167"/>
      <c r="E239" s="168"/>
      <c r="F239" s="167"/>
      <c r="G239" s="167"/>
      <c r="H239" s="169"/>
      <c r="I239" s="170"/>
      <c r="J239" s="167"/>
      <c r="K239" s="167"/>
      <c r="L239" s="170"/>
      <c r="M239" s="167"/>
      <c r="N239" s="170"/>
      <c r="O239" s="167"/>
      <c r="P239" s="167"/>
      <c r="Q239" s="167"/>
      <c r="R239" s="167"/>
      <c r="S239" s="167"/>
      <c r="T239" s="167"/>
      <c r="U239" s="167"/>
      <c r="V239" s="167"/>
      <c r="W239" s="167"/>
      <c r="X239" s="167"/>
      <c r="Y239" s="167"/>
      <c r="Z239" s="167"/>
    </row>
    <row r="240" spans="1:26" ht="12.75" customHeight="1">
      <c r="A240" s="167"/>
      <c r="B240" s="167"/>
      <c r="C240" s="167"/>
      <c r="D240" s="167"/>
      <c r="E240" s="168"/>
      <c r="F240" s="167"/>
      <c r="G240" s="167"/>
      <c r="H240" s="169"/>
      <c r="I240" s="170"/>
      <c r="J240" s="167"/>
      <c r="K240" s="167"/>
      <c r="L240" s="170"/>
      <c r="M240" s="167"/>
      <c r="N240" s="170"/>
      <c r="O240" s="167"/>
      <c r="P240" s="167"/>
      <c r="Q240" s="167"/>
      <c r="R240" s="167"/>
      <c r="S240" s="167"/>
      <c r="T240" s="167"/>
      <c r="U240" s="167"/>
      <c r="V240" s="167"/>
      <c r="W240" s="167"/>
      <c r="X240" s="167"/>
      <c r="Y240" s="167"/>
      <c r="Z240" s="167"/>
    </row>
    <row r="241" spans="1:26" ht="12.75" customHeight="1">
      <c r="A241" s="167"/>
      <c r="B241" s="167"/>
      <c r="C241" s="167"/>
      <c r="D241" s="167"/>
      <c r="E241" s="168"/>
      <c r="F241" s="167"/>
      <c r="G241" s="167"/>
      <c r="H241" s="169"/>
      <c r="I241" s="170"/>
      <c r="J241" s="167"/>
      <c r="K241" s="167"/>
      <c r="L241" s="170"/>
      <c r="M241" s="167"/>
      <c r="N241" s="170"/>
      <c r="O241" s="167"/>
      <c r="P241" s="167"/>
      <c r="Q241" s="167"/>
      <c r="R241" s="167"/>
      <c r="S241" s="167"/>
      <c r="T241" s="167"/>
      <c r="U241" s="167"/>
      <c r="V241" s="167"/>
      <c r="W241" s="167"/>
      <c r="X241" s="167"/>
      <c r="Y241" s="167"/>
      <c r="Z241" s="167"/>
    </row>
    <row r="242" spans="1:26" ht="12.75" customHeight="1">
      <c r="A242" s="167"/>
      <c r="B242" s="167"/>
      <c r="C242" s="167"/>
      <c r="D242" s="167"/>
      <c r="E242" s="168"/>
      <c r="F242" s="167"/>
      <c r="G242" s="167"/>
      <c r="H242" s="169"/>
      <c r="I242" s="170"/>
      <c r="J242" s="167"/>
      <c r="K242" s="167"/>
      <c r="L242" s="170"/>
      <c r="M242" s="167"/>
      <c r="N242" s="170"/>
      <c r="O242" s="167"/>
      <c r="P242" s="167"/>
      <c r="Q242" s="167"/>
      <c r="R242" s="167"/>
      <c r="S242" s="167"/>
      <c r="T242" s="167"/>
      <c r="U242" s="167"/>
      <c r="V242" s="167"/>
      <c r="W242" s="167"/>
      <c r="X242" s="167"/>
      <c r="Y242" s="167"/>
      <c r="Z242" s="167"/>
    </row>
    <row r="243" spans="1:26" ht="12.75" customHeight="1">
      <c r="A243" s="167"/>
      <c r="B243" s="167"/>
      <c r="C243" s="167"/>
      <c r="D243" s="167"/>
      <c r="E243" s="168"/>
      <c r="F243" s="167"/>
      <c r="G243" s="167"/>
      <c r="H243" s="169"/>
      <c r="I243" s="170"/>
      <c r="J243" s="167"/>
      <c r="K243" s="167"/>
      <c r="L243" s="170"/>
      <c r="M243" s="167"/>
      <c r="N243" s="170"/>
      <c r="O243" s="167"/>
      <c r="P243" s="167"/>
      <c r="Q243" s="167"/>
      <c r="R243" s="167"/>
      <c r="S243" s="167"/>
      <c r="T243" s="167"/>
      <c r="U243" s="167"/>
      <c r="V243" s="167"/>
      <c r="W243" s="167"/>
      <c r="X243" s="167"/>
      <c r="Y243" s="167"/>
      <c r="Z243" s="167"/>
    </row>
    <row r="244" spans="1:26" ht="12.75" customHeight="1">
      <c r="A244" s="167"/>
      <c r="B244" s="167"/>
      <c r="C244" s="167"/>
      <c r="D244" s="167"/>
      <c r="E244" s="168"/>
      <c r="F244" s="167"/>
      <c r="G244" s="167"/>
      <c r="H244" s="169"/>
      <c r="I244" s="170"/>
      <c r="J244" s="167"/>
      <c r="K244" s="167"/>
      <c r="L244" s="170"/>
      <c r="M244" s="167"/>
      <c r="N244" s="170"/>
      <c r="O244" s="167"/>
      <c r="P244" s="167"/>
      <c r="Q244" s="167"/>
      <c r="R244" s="167"/>
      <c r="S244" s="167"/>
      <c r="T244" s="167"/>
      <c r="U244" s="167"/>
      <c r="V244" s="167"/>
      <c r="W244" s="167"/>
      <c r="X244" s="167"/>
      <c r="Y244" s="167"/>
      <c r="Z244" s="167"/>
    </row>
    <row r="245" spans="1:26" ht="12.75" customHeight="1">
      <c r="A245" s="167"/>
      <c r="B245" s="167"/>
      <c r="C245" s="167"/>
      <c r="D245" s="167"/>
      <c r="E245" s="168"/>
      <c r="F245" s="167"/>
      <c r="G245" s="167"/>
      <c r="H245" s="169"/>
      <c r="I245" s="170"/>
      <c r="J245" s="167"/>
      <c r="K245" s="167"/>
      <c r="L245" s="170"/>
      <c r="M245" s="167"/>
      <c r="N245" s="170"/>
      <c r="O245" s="167"/>
      <c r="P245" s="167"/>
      <c r="Q245" s="167"/>
      <c r="R245" s="167"/>
      <c r="S245" s="167"/>
      <c r="T245" s="167"/>
      <c r="U245" s="167"/>
      <c r="V245" s="167"/>
      <c r="W245" s="167"/>
      <c r="X245" s="167"/>
      <c r="Y245" s="167"/>
      <c r="Z245" s="167"/>
    </row>
    <row r="246" spans="1:26" ht="12.75" customHeight="1">
      <c r="A246" s="167"/>
      <c r="B246" s="167"/>
      <c r="C246" s="167"/>
      <c r="D246" s="167"/>
      <c r="E246" s="168"/>
      <c r="F246" s="167"/>
      <c r="G246" s="167"/>
      <c r="H246" s="169"/>
      <c r="I246" s="170"/>
      <c r="J246" s="167"/>
      <c r="K246" s="167"/>
      <c r="L246" s="170"/>
      <c r="M246" s="167"/>
      <c r="N246" s="170"/>
      <c r="O246" s="167"/>
      <c r="P246" s="167"/>
      <c r="Q246" s="167"/>
      <c r="R246" s="167"/>
      <c r="S246" s="167"/>
      <c r="T246" s="167"/>
      <c r="U246" s="167"/>
      <c r="V246" s="167"/>
      <c r="W246" s="167"/>
      <c r="X246" s="167"/>
      <c r="Y246" s="167"/>
      <c r="Z246" s="167"/>
    </row>
    <row r="247" spans="1:26" ht="12.75" customHeight="1">
      <c r="A247" s="167"/>
      <c r="B247" s="167"/>
      <c r="C247" s="167"/>
      <c r="D247" s="167"/>
      <c r="E247" s="168"/>
      <c r="F247" s="167"/>
      <c r="G247" s="167"/>
      <c r="H247" s="169"/>
      <c r="I247" s="170"/>
      <c r="J247" s="167"/>
      <c r="K247" s="167"/>
      <c r="L247" s="170"/>
      <c r="M247" s="167"/>
      <c r="N247" s="170"/>
      <c r="O247" s="167"/>
      <c r="P247" s="167"/>
      <c r="Q247" s="167"/>
      <c r="R247" s="167"/>
      <c r="S247" s="167"/>
      <c r="T247" s="167"/>
      <c r="U247" s="167"/>
      <c r="V247" s="167"/>
      <c r="W247" s="167"/>
      <c r="X247" s="167"/>
      <c r="Y247" s="167"/>
      <c r="Z247" s="167"/>
    </row>
    <row r="248" spans="1:26" ht="12.75" customHeight="1">
      <c r="A248" s="167"/>
      <c r="B248" s="167"/>
      <c r="C248" s="167"/>
      <c r="D248" s="167"/>
      <c r="E248" s="168"/>
      <c r="F248" s="167"/>
      <c r="G248" s="167"/>
      <c r="H248" s="169"/>
      <c r="I248" s="170"/>
      <c r="J248" s="167"/>
      <c r="K248" s="167"/>
      <c r="L248" s="170"/>
      <c r="M248" s="167"/>
      <c r="N248" s="170"/>
      <c r="O248" s="167"/>
      <c r="P248" s="167"/>
      <c r="Q248" s="167"/>
      <c r="R248" s="167"/>
      <c r="S248" s="167"/>
      <c r="T248" s="167"/>
      <c r="U248" s="167"/>
      <c r="V248" s="167"/>
      <c r="W248" s="167"/>
      <c r="X248" s="167"/>
      <c r="Y248" s="167"/>
      <c r="Z248" s="167"/>
    </row>
    <row r="249" spans="1:26" ht="12.75" customHeight="1">
      <c r="A249" s="167"/>
      <c r="B249" s="167"/>
      <c r="C249" s="167"/>
      <c r="D249" s="167"/>
      <c r="E249" s="168"/>
      <c r="F249" s="167"/>
      <c r="G249" s="167"/>
      <c r="H249" s="169"/>
      <c r="I249" s="170"/>
      <c r="J249" s="167"/>
      <c r="K249" s="167"/>
      <c r="L249" s="170"/>
      <c r="M249" s="167"/>
      <c r="N249" s="170"/>
      <c r="O249" s="167"/>
      <c r="P249" s="167"/>
      <c r="Q249" s="167"/>
      <c r="R249" s="167"/>
      <c r="S249" s="167"/>
      <c r="T249" s="167"/>
      <c r="U249" s="167"/>
      <c r="V249" s="167"/>
      <c r="W249" s="167"/>
      <c r="X249" s="167"/>
      <c r="Y249" s="167"/>
      <c r="Z249" s="167"/>
    </row>
    <row r="250" spans="1:26" ht="12.75" customHeight="1">
      <c r="A250" s="167"/>
      <c r="B250" s="167"/>
      <c r="C250" s="167"/>
      <c r="D250" s="167"/>
      <c r="E250" s="168"/>
      <c r="F250" s="167"/>
      <c r="G250" s="167"/>
      <c r="H250" s="169"/>
      <c r="I250" s="170"/>
      <c r="J250" s="167"/>
      <c r="K250" s="167"/>
      <c r="L250" s="170"/>
      <c r="M250" s="167"/>
      <c r="N250" s="170"/>
      <c r="O250" s="167"/>
      <c r="P250" s="167"/>
      <c r="Q250" s="167"/>
      <c r="R250" s="167"/>
      <c r="S250" s="167"/>
      <c r="T250" s="167"/>
      <c r="U250" s="167"/>
      <c r="V250" s="167"/>
      <c r="W250" s="167"/>
      <c r="X250" s="167"/>
      <c r="Y250" s="167"/>
      <c r="Z250" s="167"/>
    </row>
    <row r="251" spans="1:26" ht="12.75" customHeight="1">
      <c r="A251" s="167"/>
      <c r="B251" s="167"/>
      <c r="C251" s="167"/>
      <c r="D251" s="167"/>
      <c r="E251" s="168"/>
      <c r="F251" s="167"/>
      <c r="G251" s="167"/>
      <c r="H251" s="169"/>
      <c r="I251" s="170"/>
      <c r="J251" s="167"/>
      <c r="K251" s="167"/>
      <c r="L251" s="170"/>
      <c r="M251" s="167"/>
      <c r="N251" s="170"/>
      <c r="O251" s="167"/>
      <c r="P251" s="167"/>
      <c r="Q251" s="167"/>
      <c r="R251" s="167"/>
      <c r="S251" s="167"/>
      <c r="T251" s="167"/>
      <c r="U251" s="167"/>
      <c r="V251" s="167"/>
      <c r="W251" s="167"/>
      <c r="X251" s="167"/>
      <c r="Y251" s="167"/>
      <c r="Z251" s="167"/>
    </row>
    <row r="252" spans="1:26" ht="12.75" customHeight="1">
      <c r="A252" s="167"/>
      <c r="B252" s="167"/>
      <c r="C252" s="167"/>
      <c r="D252" s="167"/>
      <c r="E252" s="168"/>
      <c r="F252" s="167"/>
      <c r="G252" s="167"/>
      <c r="H252" s="169"/>
      <c r="I252" s="170"/>
      <c r="J252" s="167"/>
      <c r="K252" s="167"/>
      <c r="L252" s="170"/>
      <c r="M252" s="167"/>
      <c r="N252" s="170"/>
      <c r="O252" s="167"/>
      <c r="P252" s="167"/>
      <c r="Q252" s="167"/>
      <c r="R252" s="167"/>
      <c r="S252" s="167"/>
      <c r="T252" s="167"/>
      <c r="U252" s="167"/>
      <c r="V252" s="167"/>
      <c r="W252" s="167"/>
      <c r="X252" s="167"/>
      <c r="Y252" s="167"/>
      <c r="Z252" s="167"/>
    </row>
    <row r="253" spans="1:26" ht="12.75" customHeight="1">
      <c r="A253" s="167"/>
      <c r="B253" s="167"/>
      <c r="C253" s="167"/>
      <c r="D253" s="167"/>
      <c r="E253" s="168"/>
      <c r="F253" s="167"/>
      <c r="G253" s="167"/>
      <c r="H253" s="169"/>
      <c r="I253" s="170"/>
      <c r="J253" s="167"/>
      <c r="K253" s="167"/>
      <c r="L253" s="170"/>
      <c r="M253" s="167"/>
      <c r="N253" s="170"/>
      <c r="O253" s="167"/>
      <c r="P253" s="167"/>
      <c r="Q253" s="167"/>
      <c r="R253" s="167"/>
      <c r="S253" s="167"/>
      <c r="T253" s="167"/>
      <c r="U253" s="167"/>
      <c r="V253" s="167"/>
      <c r="W253" s="167"/>
      <c r="X253" s="167"/>
      <c r="Y253" s="167"/>
      <c r="Z253" s="167"/>
    </row>
    <row r="254" spans="1:26" ht="12.75" customHeight="1">
      <c r="A254" s="167"/>
      <c r="B254" s="167"/>
      <c r="C254" s="167"/>
      <c r="D254" s="167"/>
      <c r="E254" s="168"/>
      <c r="F254" s="167"/>
      <c r="G254" s="167"/>
      <c r="H254" s="169"/>
      <c r="I254" s="170"/>
      <c r="J254" s="167"/>
      <c r="K254" s="167"/>
      <c r="L254" s="170"/>
      <c r="M254" s="167"/>
      <c r="N254" s="170"/>
      <c r="O254" s="167"/>
      <c r="P254" s="167"/>
      <c r="Q254" s="167"/>
      <c r="R254" s="167"/>
      <c r="S254" s="167"/>
      <c r="T254" s="167"/>
      <c r="U254" s="167"/>
      <c r="V254" s="167"/>
      <c r="W254" s="167"/>
      <c r="X254" s="167"/>
      <c r="Y254" s="167"/>
      <c r="Z254" s="167"/>
    </row>
    <row r="255" spans="1:26" ht="12.75" customHeight="1">
      <c r="A255" s="167"/>
      <c r="B255" s="167"/>
      <c r="C255" s="167"/>
      <c r="D255" s="167"/>
      <c r="E255" s="168"/>
      <c r="F255" s="167"/>
      <c r="G255" s="167"/>
      <c r="H255" s="169"/>
      <c r="I255" s="170"/>
      <c r="J255" s="167"/>
      <c r="K255" s="167"/>
      <c r="L255" s="170"/>
      <c r="M255" s="167"/>
      <c r="N255" s="170"/>
      <c r="O255" s="167"/>
      <c r="P255" s="167"/>
      <c r="Q255" s="167"/>
      <c r="R255" s="167"/>
      <c r="S255" s="167"/>
      <c r="T255" s="167"/>
      <c r="U255" s="167"/>
      <c r="V255" s="167"/>
      <c r="W255" s="167"/>
      <c r="X255" s="167"/>
      <c r="Y255" s="167"/>
      <c r="Z255" s="167"/>
    </row>
    <row r="256" spans="1:26" ht="12.75" customHeight="1">
      <c r="A256" s="167"/>
      <c r="B256" s="167"/>
      <c r="C256" s="167"/>
      <c r="D256" s="167"/>
      <c r="E256" s="168"/>
      <c r="F256" s="167"/>
      <c r="G256" s="167"/>
      <c r="H256" s="169"/>
      <c r="I256" s="170"/>
      <c r="J256" s="167"/>
      <c r="K256" s="167"/>
      <c r="L256" s="170"/>
      <c r="M256" s="167"/>
      <c r="N256" s="170"/>
      <c r="O256" s="167"/>
      <c r="P256" s="167"/>
      <c r="Q256" s="167"/>
      <c r="R256" s="167"/>
      <c r="S256" s="167"/>
      <c r="T256" s="167"/>
      <c r="U256" s="167"/>
      <c r="V256" s="167"/>
      <c r="W256" s="167"/>
      <c r="X256" s="167"/>
      <c r="Y256" s="167"/>
      <c r="Z256" s="167"/>
    </row>
    <row r="257" spans="1:26" ht="12.75" customHeight="1">
      <c r="A257" s="167"/>
      <c r="B257" s="167"/>
      <c r="C257" s="167"/>
      <c r="D257" s="167"/>
      <c r="E257" s="168"/>
      <c r="F257" s="167"/>
      <c r="G257" s="167"/>
      <c r="H257" s="169"/>
      <c r="I257" s="170"/>
      <c r="J257" s="167"/>
      <c r="K257" s="167"/>
      <c r="L257" s="170"/>
      <c r="M257" s="167"/>
      <c r="N257" s="170"/>
      <c r="O257" s="167"/>
      <c r="P257" s="167"/>
      <c r="Q257" s="167"/>
      <c r="R257" s="167"/>
      <c r="S257" s="167"/>
      <c r="T257" s="167"/>
      <c r="U257" s="167"/>
      <c r="V257" s="167"/>
      <c r="W257" s="167"/>
      <c r="X257" s="167"/>
      <c r="Y257" s="167"/>
      <c r="Z257" s="167"/>
    </row>
    <row r="258" spans="1:26" ht="12.75" customHeight="1">
      <c r="A258" s="167"/>
      <c r="B258" s="167"/>
      <c r="C258" s="167"/>
      <c r="D258" s="167"/>
      <c r="E258" s="168"/>
      <c r="F258" s="167"/>
      <c r="G258" s="167"/>
      <c r="H258" s="169"/>
      <c r="I258" s="170"/>
      <c r="J258" s="167"/>
      <c r="K258" s="167"/>
      <c r="L258" s="170"/>
      <c r="M258" s="167"/>
      <c r="N258" s="170"/>
      <c r="O258" s="167"/>
      <c r="P258" s="167"/>
      <c r="Q258" s="167"/>
      <c r="R258" s="167"/>
      <c r="S258" s="167"/>
      <c r="T258" s="167"/>
      <c r="U258" s="167"/>
      <c r="V258" s="167"/>
      <c r="W258" s="167"/>
      <c r="X258" s="167"/>
      <c r="Y258" s="167"/>
      <c r="Z258" s="167"/>
    </row>
    <row r="259" spans="1:26" ht="12.75" customHeight="1">
      <c r="A259" s="167"/>
      <c r="B259" s="167"/>
      <c r="C259" s="167"/>
      <c r="D259" s="167"/>
      <c r="E259" s="168"/>
      <c r="F259" s="167"/>
      <c r="G259" s="167"/>
      <c r="H259" s="169"/>
      <c r="I259" s="170"/>
      <c r="J259" s="167"/>
      <c r="K259" s="167"/>
      <c r="L259" s="170"/>
      <c r="M259" s="167"/>
      <c r="N259" s="170"/>
      <c r="O259" s="167"/>
      <c r="P259" s="167"/>
      <c r="Q259" s="167"/>
      <c r="R259" s="167"/>
      <c r="S259" s="167"/>
      <c r="T259" s="167"/>
      <c r="U259" s="167"/>
      <c r="V259" s="167"/>
      <c r="W259" s="167"/>
      <c r="X259" s="167"/>
      <c r="Y259" s="167"/>
      <c r="Z259" s="167"/>
    </row>
    <row r="260" spans="1:26" ht="12.75" customHeight="1">
      <c r="A260" s="167"/>
      <c r="B260" s="167"/>
      <c r="C260" s="167"/>
      <c r="D260" s="167"/>
      <c r="E260" s="168"/>
      <c r="F260" s="167"/>
      <c r="G260" s="167"/>
      <c r="H260" s="169"/>
      <c r="I260" s="170"/>
      <c r="J260" s="167"/>
      <c r="K260" s="167"/>
      <c r="L260" s="170"/>
      <c r="M260" s="167"/>
      <c r="N260" s="170"/>
      <c r="O260" s="167"/>
      <c r="P260" s="167"/>
      <c r="Q260" s="167"/>
      <c r="R260" s="167"/>
      <c r="S260" s="167"/>
      <c r="T260" s="167"/>
      <c r="U260" s="167"/>
      <c r="V260" s="167"/>
      <c r="W260" s="167"/>
      <c r="X260" s="167"/>
      <c r="Y260" s="167"/>
      <c r="Z260" s="167"/>
    </row>
    <row r="261" spans="1:26" ht="12.75" customHeight="1">
      <c r="A261" s="167"/>
      <c r="B261" s="167"/>
      <c r="C261" s="167"/>
      <c r="D261" s="167"/>
      <c r="E261" s="168"/>
      <c r="F261" s="167"/>
      <c r="G261" s="167"/>
      <c r="H261" s="169"/>
      <c r="I261" s="170"/>
      <c r="J261" s="167"/>
      <c r="K261" s="167"/>
      <c r="L261" s="170"/>
      <c r="M261" s="167"/>
      <c r="N261" s="170"/>
      <c r="O261" s="167"/>
      <c r="P261" s="167"/>
      <c r="Q261" s="167"/>
      <c r="R261" s="167"/>
      <c r="S261" s="167"/>
      <c r="T261" s="167"/>
      <c r="U261" s="167"/>
      <c r="V261" s="167"/>
      <c r="W261" s="167"/>
      <c r="X261" s="167"/>
      <c r="Y261" s="167"/>
      <c r="Z261" s="167"/>
    </row>
    <row r="262" spans="1:26" ht="12.75" customHeight="1">
      <c r="A262" s="167"/>
      <c r="B262" s="167"/>
      <c r="C262" s="167"/>
      <c r="D262" s="167"/>
      <c r="E262" s="168"/>
      <c r="F262" s="167"/>
      <c r="G262" s="167"/>
      <c r="H262" s="169"/>
      <c r="I262" s="170"/>
      <c r="J262" s="167"/>
      <c r="K262" s="167"/>
      <c r="L262" s="170"/>
      <c r="M262" s="167"/>
      <c r="N262" s="170"/>
      <c r="O262" s="167"/>
      <c r="P262" s="167"/>
      <c r="Q262" s="167"/>
      <c r="R262" s="167"/>
      <c r="S262" s="167"/>
      <c r="T262" s="167"/>
      <c r="U262" s="167"/>
      <c r="V262" s="167"/>
      <c r="W262" s="167"/>
      <c r="X262" s="167"/>
      <c r="Y262" s="167"/>
      <c r="Z262" s="167"/>
    </row>
    <row r="263" spans="1:26" ht="12.75" customHeight="1">
      <c r="A263" s="167"/>
      <c r="B263" s="167"/>
      <c r="C263" s="167"/>
      <c r="D263" s="167"/>
      <c r="E263" s="168"/>
      <c r="F263" s="167"/>
      <c r="G263" s="167"/>
      <c r="H263" s="169"/>
      <c r="I263" s="170"/>
      <c r="J263" s="167"/>
      <c r="K263" s="167"/>
      <c r="L263" s="170"/>
      <c r="M263" s="167"/>
      <c r="N263" s="170"/>
      <c r="O263" s="167"/>
      <c r="P263" s="167"/>
      <c r="Q263" s="167"/>
      <c r="R263" s="167"/>
      <c r="S263" s="167"/>
      <c r="T263" s="167"/>
      <c r="U263" s="167"/>
      <c r="V263" s="167"/>
      <c r="W263" s="167"/>
      <c r="X263" s="167"/>
      <c r="Y263" s="167"/>
      <c r="Z263" s="167"/>
    </row>
    <row r="264" spans="1:26" ht="12.75" customHeight="1">
      <c r="A264" s="167"/>
      <c r="B264" s="167"/>
      <c r="C264" s="167"/>
      <c r="D264" s="167"/>
      <c r="E264" s="168"/>
      <c r="F264" s="167"/>
      <c r="G264" s="167"/>
      <c r="H264" s="169"/>
      <c r="I264" s="170"/>
      <c r="J264" s="167"/>
      <c r="K264" s="167"/>
      <c r="L264" s="170"/>
      <c r="M264" s="167"/>
      <c r="N264" s="170"/>
      <c r="O264" s="167"/>
      <c r="P264" s="167"/>
      <c r="Q264" s="167"/>
      <c r="R264" s="167"/>
      <c r="S264" s="167"/>
      <c r="T264" s="167"/>
      <c r="U264" s="167"/>
      <c r="V264" s="167"/>
      <c r="W264" s="167"/>
      <c r="X264" s="167"/>
      <c r="Y264" s="167"/>
      <c r="Z264" s="167"/>
    </row>
    <row r="265" spans="1:26" ht="12.75" customHeight="1">
      <c r="A265" s="167"/>
      <c r="B265" s="167"/>
      <c r="C265" s="167"/>
      <c r="D265" s="167"/>
      <c r="E265" s="168"/>
      <c r="F265" s="167"/>
      <c r="G265" s="167"/>
      <c r="H265" s="169"/>
      <c r="I265" s="170"/>
      <c r="J265" s="167"/>
      <c r="K265" s="167"/>
      <c r="L265" s="170"/>
      <c r="M265" s="167"/>
      <c r="N265" s="170"/>
      <c r="O265" s="167"/>
      <c r="P265" s="167"/>
      <c r="Q265" s="167"/>
      <c r="R265" s="167"/>
      <c r="S265" s="167"/>
      <c r="T265" s="167"/>
      <c r="U265" s="167"/>
      <c r="V265" s="167"/>
      <c r="W265" s="167"/>
      <c r="X265" s="167"/>
      <c r="Y265" s="167"/>
      <c r="Z265" s="167"/>
    </row>
    <row r="266" spans="1:26" ht="12.75" customHeight="1">
      <c r="A266" s="167"/>
      <c r="B266" s="167"/>
      <c r="C266" s="167"/>
      <c r="D266" s="167"/>
      <c r="E266" s="168"/>
      <c r="F266" s="167"/>
      <c r="G266" s="167"/>
      <c r="H266" s="169"/>
      <c r="I266" s="170"/>
      <c r="J266" s="167"/>
      <c r="K266" s="167"/>
      <c r="L266" s="170"/>
      <c r="M266" s="167"/>
      <c r="N266" s="170"/>
      <c r="O266" s="167"/>
      <c r="P266" s="167"/>
      <c r="Q266" s="167"/>
      <c r="R266" s="167"/>
      <c r="S266" s="167"/>
      <c r="T266" s="167"/>
      <c r="U266" s="167"/>
      <c r="V266" s="167"/>
      <c r="W266" s="167"/>
      <c r="X266" s="167"/>
      <c r="Y266" s="167"/>
      <c r="Z266" s="167"/>
    </row>
    <row r="267" spans="1:26" ht="12.75" customHeight="1">
      <c r="A267" s="167"/>
      <c r="B267" s="167"/>
      <c r="C267" s="167"/>
      <c r="D267" s="167"/>
      <c r="E267" s="168"/>
      <c r="F267" s="167"/>
      <c r="G267" s="167"/>
      <c r="H267" s="169"/>
      <c r="I267" s="170"/>
      <c r="J267" s="167"/>
      <c r="K267" s="167"/>
      <c r="L267" s="170"/>
      <c r="M267" s="167"/>
      <c r="N267" s="170"/>
      <c r="O267" s="167"/>
      <c r="P267" s="167"/>
      <c r="Q267" s="167"/>
      <c r="R267" s="167"/>
      <c r="S267" s="167"/>
      <c r="T267" s="167"/>
      <c r="U267" s="167"/>
      <c r="V267" s="167"/>
      <c r="W267" s="167"/>
      <c r="X267" s="167"/>
      <c r="Y267" s="167"/>
      <c r="Z267" s="167"/>
    </row>
    <row r="268" spans="1:26" ht="12.75" customHeight="1">
      <c r="A268" s="167"/>
      <c r="B268" s="167"/>
      <c r="C268" s="167"/>
      <c r="D268" s="167"/>
      <c r="E268" s="168"/>
      <c r="F268" s="167"/>
      <c r="G268" s="167"/>
      <c r="H268" s="169"/>
      <c r="I268" s="170"/>
      <c r="J268" s="167"/>
      <c r="K268" s="167"/>
      <c r="L268" s="170"/>
      <c r="M268" s="167"/>
      <c r="N268" s="170"/>
      <c r="O268" s="167"/>
      <c r="P268" s="167"/>
      <c r="Q268" s="167"/>
      <c r="R268" s="167"/>
      <c r="S268" s="167"/>
      <c r="T268" s="167"/>
      <c r="U268" s="167"/>
      <c r="V268" s="167"/>
      <c r="W268" s="167"/>
      <c r="X268" s="167"/>
      <c r="Y268" s="167"/>
      <c r="Z268" s="167"/>
    </row>
    <row r="269" spans="1:26" ht="12.75" customHeight="1">
      <c r="A269" s="167"/>
      <c r="B269" s="167"/>
      <c r="C269" s="167"/>
      <c r="D269" s="167"/>
      <c r="E269" s="168"/>
      <c r="F269" s="167"/>
      <c r="G269" s="167"/>
      <c r="H269" s="169"/>
      <c r="I269" s="170"/>
      <c r="J269" s="167"/>
      <c r="K269" s="167"/>
      <c r="L269" s="170"/>
      <c r="M269" s="167"/>
      <c r="N269" s="170"/>
      <c r="O269" s="167"/>
      <c r="P269" s="167"/>
      <c r="Q269" s="167"/>
      <c r="R269" s="167"/>
      <c r="S269" s="167"/>
      <c r="T269" s="167"/>
      <c r="U269" s="167"/>
      <c r="V269" s="167"/>
      <c r="W269" s="167"/>
      <c r="X269" s="167"/>
      <c r="Y269" s="167"/>
      <c r="Z269" s="167"/>
    </row>
    <row r="270" spans="1:26" ht="12.75" customHeight="1">
      <c r="A270" s="167"/>
      <c r="B270" s="167"/>
      <c r="C270" s="167"/>
      <c r="D270" s="167"/>
      <c r="E270" s="168"/>
      <c r="F270" s="167"/>
      <c r="G270" s="167"/>
      <c r="H270" s="169"/>
      <c r="I270" s="170"/>
      <c r="J270" s="167"/>
      <c r="K270" s="167"/>
      <c r="L270" s="170"/>
      <c r="M270" s="167"/>
      <c r="N270" s="170"/>
      <c r="O270" s="167"/>
      <c r="P270" s="167"/>
      <c r="Q270" s="167"/>
      <c r="R270" s="167"/>
      <c r="S270" s="167"/>
      <c r="T270" s="167"/>
      <c r="U270" s="167"/>
      <c r="V270" s="167"/>
      <c r="W270" s="167"/>
      <c r="X270" s="167"/>
      <c r="Y270" s="167"/>
      <c r="Z270" s="167"/>
    </row>
    <row r="271" spans="1:26" ht="12.75" customHeight="1">
      <c r="A271" s="167"/>
      <c r="B271" s="167"/>
      <c r="C271" s="167"/>
      <c r="D271" s="167"/>
      <c r="E271" s="168"/>
      <c r="F271" s="167"/>
      <c r="G271" s="167"/>
      <c r="H271" s="169"/>
      <c r="I271" s="170"/>
      <c r="J271" s="167"/>
      <c r="K271" s="167"/>
      <c r="L271" s="170"/>
      <c r="M271" s="167"/>
      <c r="N271" s="170"/>
      <c r="O271" s="167"/>
      <c r="P271" s="167"/>
      <c r="Q271" s="167"/>
      <c r="R271" s="167"/>
      <c r="S271" s="167"/>
      <c r="T271" s="167"/>
      <c r="U271" s="167"/>
      <c r="V271" s="167"/>
      <c r="W271" s="167"/>
      <c r="X271" s="167"/>
      <c r="Y271" s="167"/>
      <c r="Z271" s="167"/>
    </row>
    <row r="272" spans="1:26" ht="12.75" customHeight="1">
      <c r="A272" s="167"/>
      <c r="B272" s="167"/>
      <c r="C272" s="167"/>
      <c r="D272" s="167"/>
      <c r="E272" s="168"/>
      <c r="F272" s="167"/>
      <c r="G272" s="167"/>
      <c r="H272" s="169"/>
      <c r="I272" s="170"/>
      <c r="J272" s="167"/>
      <c r="K272" s="167"/>
      <c r="L272" s="170"/>
      <c r="M272" s="167"/>
      <c r="N272" s="170"/>
      <c r="O272" s="167"/>
      <c r="P272" s="167"/>
      <c r="Q272" s="167"/>
      <c r="R272" s="167"/>
      <c r="S272" s="167"/>
      <c r="T272" s="167"/>
      <c r="U272" s="167"/>
      <c r="V272" s="167"/>
      <c r="W272" s="167"/>
      <c r="X272" s="167"/>
      <c r="Y272" s="167"/>
      <c r="Z272" s="167"/>
    </row>
    <row r="273" spans="1:26" ht="12.75" customHeight="1">
      <c r="A273" s="167"/>
      <c r="B273" s="167"/>
      <c r="C273" s="167"/>
      <c r="D273" s="167"/>
      <c r="E273" s="168"/>
      <c r="F273" s="167"/>
      <c r="G273" s="167"/>
      <c r="H273" s="169"/>
      <c r="I273" s="170"/>
      <c r="J273" s="167"/>
      <c r="K273" s="167"/>
      <c r="L273" s="170"/>
      <c r="M273" s="167"/>
      <c r="N273" s="170"/>
      <c r="O273" s="167"/>
      <c r="P273" s="167"/>
      <c r="Q273" s="167"/>
      <c r="R273" s="167"/>
      <c r="S273" s="167"/>
      <c r="T273" s="167"/>
      <c r="U273" s="167"/>
      <c r="V273" s="167"/>
      <c r="W273" s="167"/>
      <c r="X273" s="167"/>
      <c r="Y273" s="167"/>
      <c r="Z273" s="167"/>
    </row>
    <row r="274" spans="1:26" ht="12.75" customHeight="1">
      <c r="A274" s="167"/>
      <c r="B274" s="167"/>
      <c r="C274" s="167"/>
      <c r="D274" s="167"/>
      <c r="E274" s="168"/>
      <c r="F274" s="167"/>
      <c r="G274" s="167"/>
      <c r="H274" s="169"/>
      <c r="I274" s="170"/>
      <c r="J274" s="167"/>
      <c r="K274" s="167"/>
      <c r="L274" s="170"/>
      <c r="M274" s="167"/>
      <c r="N274" s="170"/>
      <c r="O274" s="167"/>
      <c r="P274" s="167"/>
      <c r="Q274" s="167"/>
      <c r="R274" s="167"/>
      <c r="S274" s="167"/>
      <c r="T274" s="167"/>
      <c r="U274" s="167"/>
      <c r="V274" s="167"/>
      <c r="W274" s="167"/>
      <c r="X274" s="167"/>
      <c r="Y274" s="167"/>
      <c r="Z274" s="167"/>
    </row>
    <row r="275" spans="1:26" ht="12.75" customHeight="1">
      <c r="A275" s="167"/>
      <c r="B275" s="167"/>
      <c r="C275" s="167"/>
      <c r="D275" s="167"/>
      <c r="E275" s="168"/>
      <c r="F275" s="167"/>
      <c r="G275" s="167"/>
      <c r="H275" s="169"/>
      <c r="I275" s="170"/>
      <c r="J275" s="167"/>
      <c r="K275" s="167"/>
      <c r="L275" s="170"/>
      <c r="M275" s="167"/>
      <c r="N275" s="170"/>
      <c r="O275" s="167"/>
      <c r="P275" s="167"/>
      <c r="Q275" s="167"/>
      <c r="R275" s="167"/>
      <c r="S275" s="167"/>
      <c r="T275" s="167"/>
      <c r="U275" s="167"/>
      <c r="V275" s="167"/>
      <c r="W275" s="167"/>
      <c r="X275" s="167"/>
      <c r="Y275" s="167"/>
      <c r="Z275" s="167"/>
    </row>
    <row r="276" spans="1:26" ht="12.75" customHeight="1">
      <c r="A276" s="167"/>
      <c r="B276" s="167"/>
      <c r="C276" s="167"/>
      <c r="D276" s="167"/>
      <c r="E276" s="168"/>
      <c r="F276" s="167"/>
      <c r="G276" s="167"/>
      <c r="H276" s="169"/>
      <c r="I276" s="170"/>
      <c r="J276" s="167"/>
      <c r="K276" s="167"/>
      <c r="L276" s="170"/>
      <c r="M276" s="167"/>
      <c r="N276" s="170"/>
      <c r="O276" s="167"/>
      <c r="P276" s="167"/>
      <c r="Q276" s="167"/>
      <c r="R276" s="167"/>
      <c r="S276" s="167"/>
      <c r="T276" s="167"/>
      <c r="U276" s="167"/>
      <c r="V276" s="167"/>
      <c r="W276" s="167"/>
      <c r="X276" s="167"/>
      <c r="Y276" s="167"/>
      <c r="Z276" s="167"/>
    </row>
    <row r="277" spans="1:26" ht="12.75" customHeight="1">
      <c r="A277" s="167"/>
      <c r="B277" s="167"/>
      <c r="C277" s="167"/>
      <c r="D277" s="167"/>
      <c r="E277" s="168"/>
      <c r="F277" s="167"/>
      <c r="G277" s="167"/>
      <c r="H277" s="169"/>
      <c r="I277" s="170"/>
      <c r="J277" s="167"/>
      <c r="K277" s="167"/>
      <c r="L277" s="170"/>
      <c r="M277" s="167"/>
      <c r="N277" s="170"/>
      <c r="O277" s="167"/>
      <c r="P277" s="167"/>
      <c r="Q277" s="167"/>
      <c r="R277" s="167"/>
      <c r="S277" s="167"/>
      <c r="T277" s="167"/>
      <c r="U277" s="167"/>
      <c r="V277" s="167"/>
      <c r="W277" s="167"/>
      <c r="X277" s="167"/>
      <c r="Y277" s="167"/>
      <c r="Z277" s="167"/>
    </row>
    <row r="278" spans="1:26" ht="12.75" customHeight="1">
      <c r="A278" s="167"/>
      <c r="B278" s="167"/>
      <c r="C278" s="167"/>
      <c r="D278" s="167"/>
      <c r="E278" s="168"/>
      <c r="F278" s="167"/>
      <c r="G278" s="167"/>
      <c r="H278" s="169"/>
      <c r="I278" s="170"/>
      <c r="J278" s="167"/>
      <c r="K278" s="167"/>
      <c r="L278" s="170"/>
      <c r="M278" s="167"/>
      <c r="N278" s="170"/>
      <c r="O278" s="167"/>
      <c r="P278" s="167"/>
      <c r="Q278" s="167"/>
      <c r="R278" s="167"/>
      <c r="S278" s="167"/>
      <c r="T278" s="167"/>
      <c r="U278" s="167"/>
      <c r="V278" s="167"/>
      <c r="W278" s="167"/>
      <c r="X278" s="167"/>
      <c r="Y278" s="167"/>
      <c r="Z278" s="167"/>
    </row>
    <row r="279" spans="1:26" ht="12.75" customHeight="1">
      <c r="A279" s="167"/>
      <c r="B279" s="167"/>
      <c r="C279" s="167"/>
      <c r="D279" s="167"/>
      <c r="E279" s="168"/>
      <c r="F279" s="167"/>
      <c r="G279" s="167"/>
      <c r="H279" s="169"/>
      <c r="I279" s="170"/>
      <c r="J279" s="167"/>
      <c r="K279" s="167"/>
      <c r="L279" s="170"/>
      <c r="M279" s="167"/>
      <c r="N279" s="170"/>
      <c r="O279" s="167"/>
      <c r="P279" s="167"/>
      <c r="Q279" s="167"/>
      <c r="R279" s="167"/>
      <c r="S279" s="167"/>
      <c r="T279" s="167"/>
      <c r="U279" s="167"/>
      <c r="V279" s="167"/>
      <c r="W279" s="167"/>
      <c r="X279" s="167"/>
      <c r="Y279" s="167"/>
      <c r="Z279" s="167"/>
    </row>
    <row r="280" spans="1:26" ht="12.75" customHeight="1">
      <c r="A280" s="167"/>
      <c r="B280" s="167"/>
      <c r="C280" s="167"/>
      <c r="D280" s="167"/>
      <c r="E280" s="168"/>
      <c r="F280" s="167"/>
      <c r="G280" s="167"/>
      <c r="H280" s="169"/>
      <c r="I280" s="170"/>
      <c r="J280" s="167"/>
      <c r="K280" s="167"/>
      <c r="L280" s="170"/>
      <c r="M280" s="167"/>
      <c r="N280" s="170"/>
      <c r="O280" s="167"/>
      <c r="P280" s="167"/>
      <c r="Q280" s="167"/>
      <c r="R280" s="167"/>
      <c r="S280" s="167"/>
      <c r="T280" s="167"/>
      <c r="U280" s="167"/>
      <c r="V280" s="167"/>
      <c r="W280" s="167"/>
      <c r="X280" s="167"/>
      <c r="Y280" s="167"/>
      <c r="Z280" s="167"/>
    </row>
    <row r="281" spans="1:26" ht="12.75" customHeight="1">
      <c r="A281" s="167"/>
      <c r="B281" s="167"/>
      <c r="C281" s="167"/>
      <c r="D281" s="167"/>
      <c r="E281" s="168"/>
      <c r="F281" s="167"/>
      <c r="G281" s="167"/>
      <c r="H281" s="169"/>
      <c r="I281" s="170"/>
      <c r="J281" s="167"/>
      <c r="K281" s="167"/>
      <c r="L281" s="170"/>
      <c r="M281" s="167"/>
      <c r="N281" s="170"/>
      <c r="O281" s="167"/>
      <c r="P281" s="167"/>
      <c r="Q281" s="167"/>
      <c r="R281" s="167"/>
      <c r="S281" s="167"/>
      <c r="T281" s="167"/>
      <c r="U281" s="167"/>
      <c r="V281" s="167"/>
      <c r="W281" s="167"/>
      <c r="X281" s="167"/>
      <c r="Y281" s="167"/>
      <c r="Z281" s="167"/>
    </row>
    <row r="282" spans="1:26" ht="12.75" customHeight="1">
      <c r="A282" s="167"/>
      <c r="B282" s="167"/>
      <c r="C282" s="167"/>
      <c r="D282" s="167"/>
      <c r="E282" s="168"/>
      <c r="F282" s="167"/>
      <c r="G282" s="167"/>
      <c r="H282" s="169"/>
      <c r="I282" s="170"/>
      <c r="J282" s="167"/>
      <c r="K282" s="167"/>
      <c r="L282" s="170"/>
      <c r="M282" s="167"/>
      <c r="N282" s="170"/>
      <c r="O282" s="167"/>
      <c r="P282" s="167"/>
      <c r="Q282" s="167"/>
      <c r="R282" s="167"/>
      <c r="S282" s="167"/>
      <c r="T282" s="167"/>
      <c r="U282" s="167"/>
      <c r="V282" s="167"/>
      <c r="W282" s="167"/>
      <c r="X282" s="167"/>
      <c r="Y282" s="167"/>
      <c r="Z282" s="167"/>
    </row>
    <row r="283" spans="1:26" ht="12.75" customHeight="1">
      <c r="A283" s="167"/>
      <c r="B283" s="167"/>
      <c r="C283" s="167"/>
      <c r="D283" s="167"/>
      <c r="E283" s="168"/>
      <c r="F283" s="167"/>
      <c r="G283" s="167"/>
      <c r="H283" s="169"/>
      <c r="I283" s="170"/>
      <c r="J283" s="167"/>
      <c r="K283" s="167"/>
      <c r="L283" s="170"/>
      <c r="M283" s="167"/>
      <c r="N283" s="170"/>
      <c r="O283" s="167"/>
      <c r="P283" s="167"/>
      <c r="Q283" s="167"/>
      <c r="R283" s="167"/>
      <c r="S283" s="167"/>
      <c r="T283" s="167"/>
      <c r="U283" s="167"/>
      <c r="V283" s="167"/>
      <c r="W283" s="167"/>
      <c r="X283" s="167"/>
      <c r="Y283" s="167"/>
      <c r="Z283" s="167"/>
    </row>
    <row r="284" spans="1:26" ht="12.75" customHeight="1">
      <c r="A284" s="167"/>
      <c r="B284" s="167"/>
      <c r="C284" s="167"/>
      <c r="D284" s="167"/>
      <c r="E284" s="168"/>
      <c r="F284" s="167"/>
      <c r="G284" s="167"/>
      <c r="H284" s="169"/>
      <c r="I284" s="170"/>
      <c r="J284" s="167"/>
      <c r="K284" s="167"/>
      <c r="L284" s="170"/>
      <c r="M284" s="167"/>
      <c r="N284" s="170"/>
      <c r="O284" s="167"/>
      <c r="P284" s="167"/>
      <c r="Q284" s="167"/>
      <c r="R284" s="167"/>
      <c r="S284" s="167"/>
      <c r="T284" s="167"/>
      <c r="U284" s="167"/>
      <c r="V284" s="167"/>
      <c r="W284" s="167"/>
      <c r="X284" s="167"/>
      <c r="Y284" s="167"/>
      <c r="Z284" s="167"/>
    </row>
    <row r="285" spans="1:26" ht="12.75" customHeight="1">
      <c r="A285" s="167"/>
      <c r="B285" s="167"/>
      <c r="C285" s="167"/>
      <c r="D285" s="167"/>
      <c r="E285" s="168"/>
      <c r="F285" s="167"/>
      <c r="G285" s="167"/>
      <c r="H285" s="169"/>
      <c r="I285" s="170"/>
      <c r="J285" s="167"/>
      <c r="K285" s="167"/>
      <c r="L285" s="170"/>
      <c r="M285" s="167"/>
      <c r="N285" s="170"/>
      <c r="O285" s="167"/>
      <c r="P285" s="167"/>
      <c r="Q285" s="167"/>
      <c r="R285" s="167"/>
      <c r="S285" s="167"/>
      <c r="T285" s="167"/>
      <c r="U285" s="167"/>
      <c r="V285" s="167"/>
      <c r="W285" s="167"/>
      <c r="X285" s="167"/>
      <c r="Y285" s="167"/>
      <c r="Z285" s="167"/>
    </row>
    <row r="286" spans="1:26" ht="12.75" customHeight="1">
      <c r="A286" s="167"/>
      <c r="B286" s="167"/>
      <c r="C286" s="167"/>
      <c r="D286" s="167"/>
      <c r="E286" s="168"/>
      <c r="F286" s="167"/>
      <c r="G286" s="167"/>
      <c r="H286" s="169"/>
      <c r="I286" s="170"/>
      <c r="J286" s="167"/>
      <c r="K286" s="167"/>
      <c r="L286" s="170"/>
      <c r="M286" s="167"/>
      <c r="N286" s="170"/>
      <c r="O286" s="167"/>
      <c r="P286" s="167"/>
      <c r="Q286" s="167"/>
      <c r="R286" s="167"/>
      <c r="S286" s="167"/>
      <c r="T286" s="167"/>
      <c r="U286" s="167"/>
      <c r="V286" s="167"/>
      <c r="W286" s="167"/>
      <c r="X286" s="167"/>
      <c r="Y286" s="167"/>
      <c r="Z286" s="167"/>
    </row>
    <row r="287" spans="1:26" ht="12.75" customHeight="1">
      <c r="A287" s="167"/>
      <c r="B287" s="167"/>
      <c r="C287" s="167"/>
      <c r="D287" s="167"/>
      <c r="E287" s="168"/>
      <c r="F287" s="167"/>
      <c r="G287" s="167"/>
      <c r="H287" s="169"/>
      <c r="I287" s="170"/>
      <c r="J287" s="167"/>
      <c r="K287" s="167"/>
      <c r="L287" s="170"/>
      <c r="M287" s="167"/>
      <c r="N287" s="170"/>
      <c r="O287" s="167"/>
      <c r="P287" s="167"/>
      <c r="Q287" s="167"/>
      <c r="R287" s="167"/>
      <c r="S287" s="167"/>
      <c r="T287" s="167"/>
      <c r="U287" s="167"/>
      <c r="V287" s="167"/>
      <c r="W287" s="167"/>
      <c r="X287" s="167"/>
      <c r="Y287" s="167"/>
      <c r="Z287" s="167"/>
    </row>
    <row r="288" spans="1:26" ht="12.75" customHeight="1">
      <c r="A288" s="167"/>
      <c r="B288" s="167"/>
      <c r="C288" s="167"/>
      <c r="D288" s="167"/>
      <c r="E288" s="168"/>
      <c r="F288" s="167"/>
      <c r="G288" s="167"/>
      <c r="H288" s="169"/>
      <c r="I288" s="170"/>
      <c r="J288" s="167"/>
      <c r="K288" s="167"/>
      <c r="L288" s="170"/>
      <c r="M288" s="167"/>
      <c r="N288" s="170"/>
      <c r="O288" s="167"/>
      <c r="P288" s="167"/>
      <c r="Q288" s="167"/>
      <c r="R288" s="167"/>
      <c r="S288" s="167"/>
      <c r="T288" s="167"/>
      <c r="U288" s="167"/>
      <c r="V288" s="167"/>
      <c r="W288" s="167"/>
      <c r="X288" s="167"/>
      <c r="Y288" s="167"/>
      <c r="Z288" s="167"/>
    </row>
    <row r="289" spans="1:26" ht="12.75" customHeight="1">
      <c r="A289" s="167"/>
      <c r="B289" s="167"/>
      <c r="C289" s="167"/>
      <c r="D289" s="167"/>
      <c r="E289" s="168"/>
      <c r="F289" s="167"/>
      <c r="G289" s="167"/>
      <c r="H289" s="169"/>
      <c r="I289" s="170"/>
      <c r="J289" s="167"/>
      <c r="K289" s="167"/>
      <c r="L289" s="170"/>
      <c r="M289" s="167"/>
      <c r="N289" s="170"/>
      <c r="O289" s="167"/>
      <c r="P289" s="167"/>
      <c r="Q289" s="167"/>
      <c r="R289" s="167"/>
      <c r="S289" s="167"/>
      <c r="T289" s="167"/>
      <c r="U289" s="167"/>
      <c r="V289" s="167"/>
      <c r="W289" s="167"/>
      <c r="X289" s="167"/>
      <c r="Y289" s="167"/>
      <c r="Z289" s="167"/>
    </row>
    <row r="290" spans="1:26" ht="12.75" customHeight="1">
      <c r="A290" s="167"/>
      <c r="B290" s="167"/>
      <c r="C290" s="167"/>
      <c r="D290" s="167"/>
      <c r="E290" s="168"/>
      <c r="F290" s="167"/>
      <c r="G290" s="167"/>
      <c r="H290" s="169"/>
      <c r="I290" s="170"/>
      <c r="J290" s="167"/>
      <c r="K290" s="167"/>
      <c r="L290" s="170"/>
      <c r="M290" s="167"/>
      <c r="N290" s="170"/>
      <c r="O290" s="167"/>
      <c r="P290" s="167"/>
      <c r="Q290" s="167"/>
      <c r="R290" s="167"/>
      <c r="S290" s="167"/>
      <c r="T290" s="167"/>
      <c r="U290" s="167"/>
      <c r="V290" s="167"/>
      <c r="W290" s="167"/>
      <c r="X290" s="167"/>
      <c r="Y290" s="167"/>
      <c r="Z290" s="167"/>
    </row>
    <row r="291" spans="1:26" ht="12.75" customHeight="1">
      <c r="A291" s="167"/>
      <c r="B291" s="167"/>
      <c r="C291" s="167"/>
      <c r="D291" s="167"/>
      <c r="E291" s="168"/>
      <c r="F291" s="167"/>
      <c r="G291" s="167"/>
      <c r="H291" s="169"/>
      <c r="I291" s="170"/>
      <c r="J291" s="167"/>
      <c r="K291" s="167"/>
      <c r="L291" s="170"/>
      <c r="M291" s="167"/>
      <c r="N291" s="170"/>
      <c r="O291" s="167"/>
      <c r="P291" s="167"/>
      <c r="Q291" s="167"/>
      <c r="R291" s="167"/>
      <c r="S291" s="167"/>
      <c r="T291" s="167"/>
      <c r="U291" s="167"/>
      <c r="V291" s="167"/>
      <c r="W291" s="167"/>
      <c r="X291" s="167"/>
      <c r="Y291" s="167"/>
      <c r="Z291" s="167"/>
    </row>
    <row r="292" spans="1:26" ht="12.75" customHeight="1">
      <c r="A292" s="167"/>
      <c r="B292" s="167"/>
      <c r="C292" s="167"/>
      <c r="D292" s="167"/>
      <c r="E292" s="168"/>
      <c r="F292" s="167"/>
      <c r="G292" s="167"/>
      <c r="H292" s="169"/>
      <c r="I292" s="170"/>
      <c r="J292" s="167"/>
      <c r="K292" s="167"/>
      <c r="L292" s="170"/>
      <c r="M292" s="167"/>
      <c r="N292" s="170"/>
      <c r="O292" s="167"/>
      <c r="P292" s="167"/>
      <c r="Q292" s="167"/>
      <c r="R292" s="167"/>
      <c r="S292" s="167"/>
      <c r="T292" s="167"/>
      <c r="U292" s="167"/>
      <c r="V292" s="167"/>
      <c r="W292" s="167"/>
      <c r="X292" s="167"/>
      <c r="Y292" s="167"/>
      <c r="Z292" s="167"/>
    </row>
    <row r="293" spans="1:26" ht="12.75" customHeight="1">
      <c r="A293" s="167"/>
      <c r="B293" s="167"/>
      <c r="C293" s="167"/>
      <c r="D293" s="167"/>
      <c r="E293" s="168"/>
      <c r="F293" s="167"/>
      <c r="G293" s="167"/>
      <c r="H293" s="169"/>
      <c r="I293" s="170"/>
      <c r="J293" s="167"/>
      <c r="K293" s="167"/>
      <c r="L293" s="170"/>
      <c r="M293" s="167"/>
      <c r="N293" s="170"/>
      <c r="O293" s="167"/>
      <c r="P293" s="167"/>
      <c r="Q293" s="167"/>
      <c r="R293" s="167"/>
      <c r="S293" s="167"/>
      <c r="T293" s="167"/>
      <c r="U293" s="167"/>
      <c r="V293" s="167"/>
      <c r="W293" s="167"/>
      <c r="X293" s="167"/>
      <c r="Y293" s="167"/>
      <c r="Z293" s="167"/>
    </row>
    <row r="294" spans="1:26" ht="12.75" customHeight="1">
      <c r="A294" s="167"/>
      <c r="B294" s="167"/>
      <c r="C294" s="167"/>
      <c r="D294" s="167"/>
      <c r="E294" s="168"/>
      <c r="F294" s="167"/>
      <c r="G294" s="167"/>
      <c r="H294" s="169"/>
      <c r="I294" s="170"/>
      <c r="J294" s="167"/>
      <c r="K294" s="167"/>
      <c r="L294" s="170"/>
      <c r="M294" s="167"/>
      <c r="N294" s="170"/>
      <c r="O294" s="167"/>
      <c r="P294" s="167"/>
      <c r="Q294" s="167"/>
      <c r="R294" s="167"/>
      <c r="S294" s="167"/>
      <c r="T294" s="167"/>
      <c r="U294" s="167"/>
      <c r="V294" s="167"/>
      <c r="W294" s="167"/>
      <c r="X294" s="167"/>
      <c r="Y294" s="167"/>
      <c r="Z294" s="167"/>
    </row>
    <row r="295" spans="1:26" ht="12.75" customHeight="1">
      <c r="A295" s="167"/>
      <c r="B295" s="167"/>
      <c r="C295" s="167"/>
      <c r="D295" s="167"/>
      <c r="E295" s="168"/>
      <c r="F295" s="167"/>
      <c r="G295" s="167"/>
      <c r="H295" s="169"/>
      <c r="I295" s="170"/>
      <c r="J295" s="167"/>
      <c r="K295" s="167"/>
      <c r="L295" s="170"/>
      <c r="M295" s="167"/>
      <c r="N295" s="170"/>
      <c r="O295" s="167"/>
      <c r="P295" s="167"/>
      <c r="Q295" s="167"/>
      <c r="R295" s="167"/>
      <c r="S295" s="167"/>
      <c r="T295" s="167"/>
      <c r="U295" s="167"/>
      <c r="V295" s="167"/>
      <c r="W295" s="167"/>
      <c r="X295" s="167"/>
      <c r="Y295" s="167"/>
      <c r="Z295" s="167"/>
    </row>
    <row r="296" spans="1:26" ht="12.75" customHeight="1">
      <c r="A296" s="167"/>
      <c r="B296" s="167"/>
      <c r="C296" s="167"/>
      <c r="D296" s="167"/>
      <c r="E296" s="168"/>
      <c r="F296" s="167"/>
      <c r="G296" s="167"/>
      <c r="H296" s="169"/>
      <c r="I296" s="170"/>
      <c r="J296" s="167"/>
      <c r="K296" s="167"/>
      <c r="L296" s="170"/>
      <c r="M296" s="167"/>
      <c r="N296" s="170"/>
      <c r="O296" s="167"/>
      <c r="P296" s="167"/>
      <c r="Q296" s="167"/>
      <c r="R296" s="167"/>
      <c r="S296" s="167"/>
      <c r="T296" s="167"/>
      <c r="U296" s="167"/>
      <c r="V296" s="167"/>
      <c r="W296" s="167"/>
      <c r="X296" s="167"/>
      <c r="Y296" s="167"/>
      <c r="Z296" s="167"/>
    </row>
    <row r="297" spans="1:26" ht="12.75" customHeight="1">
      <c r="A297" s="167"/>
      <c r="B297" s="167"/>
      <c r="C297" s="167"/>
      <c r="D297" s="167"/>
      <c r="E297" s="168"/>
      <c r="F297" s="167"/>
      <c r="G297" s="167"/>
      <c r="H297" s="169"/>
      <c r="I297" s="170"/>
      <c r="J297" s="167"/>
      <c r="K297" s="167"/>
      <c r="L297" s="170"/>
      <c r="M297" s="167"/>
      <c r="N297" s="170"/>
      <c r="O297" s="167"/>
      <c r="P297" s="167"/>
      <c r="Q297" s="167"/>
      <c r="R297" s="167"/>
      <c r="S297" s="167"/>
      <c r="T297" s="167"/>
      <c r="U297" s="167"/>
      <c r="V297" s="167"/>
      <c r="W297" s="167"/>
      <c r="X297" s="167"/>
      <c r="Y297" s="167"/>
      <c r="Z297" s="167"/>
    </row>
    <row r="298" spans="1:26" ht="12.75" customHeight="1">
      <c r="A298" s="167"/>
      <c r="B298" s="167"/>
      <c r="C298" s="167"/>
      <c r="D298" s="167"/>
      <c r="E298" s="168"/>
      <c r="F298" s="167"/>
      <c r="G298" s="167"/>
      <c r="H298" s="169"/>
      <c r="I298" s="170"/>
      <c r="J298" s="167"/>
      <c r="K298" s="167"/>
      <c r="L298" s="170"/>
      <c r="M298" s="167"/>
      <c r="N298" s="170"/>
      <c r="O298" s="167"/>
      <c r="P298" s="167"/>
      <c r="Q298" s="167"/>
      <c r="R298" s="167"/>
      <c r="S298" s="167"/>
      <c r="T298" s="167"/>
      <c r="U298" s="167"/>
      <c r="V298" s="167"/>
      <c r="W298" s="167"/>
      <c r="X298" s="167"/>
      <c r="Y298" s="167"/>
      <c r="Z298" s="167"/>
    </row>
    <row r="299" spans="1:26" ht="12.75" customHeight="1">
      <c r="A299" s="167"/>
      <c r="B299" s="167"/>
      <c r="C299" s="167"/>
      <c r="D299" s="167"/>
      <c r="E299" s="168"/>
      <c r="F299" s="167"/>
      <c r="G299" s="167"/>
      <c r="H299" s="169"/>
      <c r="I299" s="170"/>
      <c r="J299" s="167"/>
      <c r="K299" s="167"/>
      <c r="L299" s="170"/>
      <c r="M299" s="167"/>
      <c r="N299" s="170"/>
      <c r="O299" s="167"/>
      <c r="P299" s="167"/>
      <c r="Q299" s="167"/>
      <c r="R299" s="167"/>
      <c r="S299" s="167"/>
      <c r="T299" s="167"/>
      <c r="U299" s="167"/>
      <c r="V299" s="167"/>
      <c r="W299" s="167"/>
      <c r="X299" s="167"/>
      <c r="Y299" s="167"/>
      <c r="Z299" s="167"/>
    </row>
    <row r="300" spans="1:26" ht="12.75" customHeight="1">
      <c r="A300" s="167"/>
      <c r="B300" s="167"/>
      <c r="C300" s="167"/>
      <c r="D300" s="167"/>
      <c r="E300" s="168"/>
      <c r="F300" s="167"/>
      <c r="G300" s="167"/>
      <c r="H300" s="169"/>
      <c r="I300" s="170"/>
      <c r="J300" s="167"/>
      <c r="K300" s="167"/>
      <c r="L300" s="170"/>
      <c r="M300" s="167"/>
      <c r="N300" s="170"/>
      <c r="O300" s="167"/>
      <c r="P300" s="167"/>
      <c r="Q300" s="167"/>
      <c r="R300" s="167"/>
      <c r="S300" s="167"/>
      <c r="T300" s="167"/>
      <c r="U300" s="167"/>
      <c r="V300" s="167"/>
      <c r="W300" s="167"/>
      <c r="X300" s="167"/>
      <c r="Y300" s="167"/>
      <c r="Z300" s="167"/>
    </row>
    <row r="301" spans="1:26" ht="12.75" customHeight="1">
      <c r="A301" s="167"/>
      <c r="B301" s="167"/>
      <c r="C301" s="167"/>
      <c r="D301" s="167"/>
      <c r="E301" s="168"/>
      <c r="F301" s="167"/>
      <c r="G301" s="167"/>
      <c r="H301" s="169"/>
      <c r="I301" s="170"/>
      <c r="J301" s="167"/>
      <c r="K301" s="167"/>
      <c r="L301" s="170"/>
      <c r="M301" s="167"/>
      <c r="N301" s="170"/>
      <c r="O301" s="167"/>
      <c r="P301" s="167"/>
      <c r="Q301" s="167"/>
      <c r="R301" s="167"/>
      <c r="S301" s="167"/>
      <c r="T301" s="167"/>
      <c r="U301" s="167"/>
      <c r="V301" s="167"/>
      <c r="W301" s="167"/>
      <c r="X301" s="167"/>
      <c r="Y301" s="167"/>
      <c r="Z301" s="167"/>
    </row>
    <row r="302" spans="1:26" ht="12.75" customHeight="1">
      <c r="A302" s="167"/>
      <c r="B302" s="167"/>
      <c r="C302" s="167"/>
      <c r="D302" s="167"/>
      <c r="E302" s="168"/>
      <c r="F302" s="167"/>
      <c r="G302" s="167"/>
      <c r="H302" s="169"/>
      <c r="I302" s="170"/>
      <c r="J302" s="167"/>
      <c r="K302" s="167"/>
      <c r="L302" s="170"/>
      <c r="M302" s="167"/>
      <c r="N302" s="170"/>
      <c r="O302" s="167"/>
      <c r="P302" s="167"/>
      <c r="Q302" s="167"/>
      <c r="R302" s="167"/>
      <c r="S302" s="167"/>
      <c r="T302" s="167"/>
      <c r="U302" s="167"/>
      <c r="V302" s="167"/>
      <c r="W302" s="167"/>
      <c r="X302" s="167"/>
      <c r="Y302" s="167"/>
      <c r="Z302" s="167"/>
    </row>
    <row r="303" spans="1:26" ht="12.75" customHeight="1">
      <c r="A303" s="167"/>
      <c r="B303" s="167"/>
      <c r="C303" s="167"/>
      <c r="D303" s="167"/>
      <c r="E303" s="168"/>
      <c r="F303" s="167"/>
      <c r="G303" s="167"/>
      <c r="H303" s="169"/>
      <c r="I303" s="170"/>
      <c r="J303" s="167"/>
      <c r="K303" s="167"/>
      <c r="L303" s="170"/>
      <c r="M303" s="167"/>
      <c r="N303" s="170"/>
      <c r="O303" s="167"/>
      <c r="P303" s="167"/>
      <c r="Q303" s="167"/>
      <c r="R303" s="167"/>
      <c r="S303" s="167"/>
      <c r="T303" s="167"/>
      <c r="U303" s="167"/>
      <c r="V303" s="167"/>
      <c r="W303" s="167"/>
      <c r="X303" s="167"/>
      <c r="Y303" s="167"/>
      <c r="Z303" s="167"/>
    </row>
    <row r="304" spans="1:26" ht="12.75" customHeight="1">
      <c r="A304" s="167"/>
      <c r="B304" s="167"/>
      <c r="C304" s="167"/>
      <c r="D304" s="167"/>
      <c r="E304" s="168"/>
      <c r="F304" s="167"/>
      <c r="G304" s="167"/>
      <c r="H304" s="169"/>
      <c r="I304" s="170"/>
      <c r="J304" s="167"/>
      <c r="K304" s="167"/>
      <c r="L304" s="170"/>
      <c r="M304" s="167"/>
      <c r="N304" s="170"/>
      <c r="O304" s="167"/>
      <c r="P304" s="167"/>
      <c r="Q304" s="167"/>
      <c r="R304" s="167"/>
      <c r="S304" s="167"/>
      <c r="T304" s="167"/>
      <c r="U304" s="167"/>
      <c r="V304" s="167"/>
      <c r="W304" s="167"/>
      <c r="X304" s="167"/>
      <c r="Y304" s="167"/>
      <c r="Z304" s="167"/>
    </row>
    <row r="305" spans="1:26" ht="12.75" customHeight="1">
      <c r="A305" s="167"/>
      <c r="B305" s="167"/>
      <c r="C305" s="167"/>
      <c r="D305" s="167"/>
      <c r="E305" s="168"/>
      <c r="F305" s="167"/>
      <c r="G305" s="167"/>
      <c r="H305" s="169"/>
      <c r="I305" s="170"/>
      <c r="J305" s="167"/>
      <c r="K305" s="167"/>
      <c r="L305" s="170"/>
      <c r="M305" s="167"/>
      <c r="N305" s="170"/>
      <c r="O305" s="167"/>
      <c r="P305" s="167"/>
      <c r="Q305" s="167"/>
      <c r="R305" s="167"/>
      <c r="S305" s="167"/>
      <c r="T305" s="167"/>
      <c r="U305" s="167"/>
      <c r="V305" s="167"/>
      <c r="W305" s="167"/>
      <c r="X305" s="167"/>
      <c r="Y305" s="167"/>
      <c r="Z305" s="167"/>
    </row>
    <row r="306" spans="1:26" ht="12.75" customHeight="1">
      <c r="A306" s="167"/>
      <c r="B306" s="167"/>
      <c r="C306" s="167"/>
      <c r="D306" s="167"/>
      <c r="E306" s="168"/>
      <c r="F306" s="167"/>
      <c r="G306" s="167"/>
      <c r="H306" s="169"/>
      <c r="I306" s="170"/>
      <c r="J306" s="167"/>
      <c r="K306" s="167"/>
      <c r="L306" s="170"/>
      <c r="M306" s="167"/>
      <c r="N306" s="170"/>
      <c r="O306" s="167"/>
      <c r="P306" s="167"/>
      <c r="Q306" s="167"/>
      <c r="R306" s="167"/>
      <c r="S306" s="167"/>
      <c r="T306" s="167"/>
      <c r="U306" s="167"/>
      <c r="V306" s="167"/>
      <c r="W306" s="167"/>
      <c r="X306" s="167"/>
      <c r="Y306" s="167"/>
      <c r="Z306" s="167"/>
    </row>
    <row r="307" spans="1:26" ht="12.75" customHeight="1">
      <c r="A307" s="167"/>
      <c r="B307" s="167"/>
      <c r="C307" s="167"/>
      <c r="D307" s="167"/>
      <c r="E307" s="168"/>
      <c r="F307" s="167"/>
      <c r="G307" s="167"/>
      <c r="H307" s="169"/>
      <c r="I307" s="170"/>
      <c r="J307" s="167"/>
      <c r="K307" s="167"/>
      <c r="L307" s="170"/>
      <c r="M307" s="167"/>
      <c r="N307" s="170"/>
      <c r="O307" s="167"/>
      <c r="P307" s="167"/>
      <c r="Q307" s="167"/>
      <c r="R307" s="167"/>
      <c r="S307" s="167"/>
      <c r="T307" s="167"/>
      <c r="U307" s="167"/>
      <c r="V307" s="167"/>
      <c r="W307" s="167"/>
      <c r="X307" s="167"/>
      <c r="Y307" s="167"/>
      <c r="Z307" s="167"/>
    </row>
    <row r="308" spans="1:26" ht="12.75" customHeight="1">
      <c r="A308" s="167"/>
      <c r="B308" s="167"/>
      <c r="C308" s="167"/>
      <c r="D308" s="167"/>
      <c r="E308" s="168"/>
      <c r="F308" s="167"/>
      <c r="G308" s="167"/>
      <c r="H308" s="169"/>
      <c r="I308" s="170"/>
      <c r="J308" s="167"/>
      <c r="K308" s="167"/>
      <c r="L308" s="170"/>
      <c r="M308" s="167"/>
      <c r="N308" s="170"/>
      <c r="O308" s="167"/>
      <c r="P308" s="167"/>
      <c r="Q308" s="167"/>
      <c r="R308" s="167"/>
      <c r="S308" s="167"/>
      <c r="T308" s="167"/>
      <c r="U308" s="167"/>
      <c r="V308" s="167"/>
      <c r="W308" s="167"/>
      <c r="X308" s="167"/>
      <c r="Y308" s="167"/>
      <c r="Z308" s="167"/>
    </row>
    <row r="309" spans="1:26" ht="12.75" customHeight="1">
      <c r="A309" s="167"/>
      <c r="B309" s="167"/>
      <c r="C309" s="167"/>
      <c r="D309" s="167"/>
      <c r="E309" s="168"/>
      <c r="F309" s="167"/>
      <c r="G309" s="167"/>
      <c r="H309" s="169"/>
      <c r="I309" s="170"/>
      <c r="J309" s="167"/>
      <c r="K309" s="167"/>
      <c r="L309" s="170"/>
      <c r="M309" s="167"/>
      <c r="N309" s="170"/>
      <c r="O309" s="167"/>
      <c r="P309" s="167"/>
      <c r="Q309" s="167"/>
      <c r="R309" s="167"/>
      <c r="S309" s="167"/>
      <c r="T309" s="167"/>
      <c r="U309" s="167"/>
      <c r="V309" s="167"/>
      <c r="W309" s="167"/>
      <c r="X309" s="167"/>
      <c r="Y309" s="167"/>
      <c r="Z309" s="167"/>
    </row>
    <row r="310" spans="1:26" ht="12.75" customHeight="1">
      <c r="A310" s="167"/>
      <c r="B310" s="167"/>
      <c r="C310" s="167"/>
      <c r="D310" s="167"/>
      <c r="E310" s="168"/>
      <c r="F310" s="167"/>
      <c r="G310" s="167"/>
      <c r="H310" s="169"/>
      <c r="I310" s="170"/>
      <c r="J310" s="167"/>
      <c r="K310" s="167"/>
      <c r="L310" s="170"/>
      <c r="M310" s="167"/>
      <c r="N310" s="170"/>
      <c r="O310" s="167"/>
      <c r="P310" s="167"/>
      <c r="Q310" s="167"/>
      <c r="R310" s="167"/>
      <c r="S310" s="167"/>
      <c r="T310" s="167"/>
      <c r="U310" s="167"/>
      <c r="V310" s="167"/>
      <c r="W310" s="167"/>
      <c r="X310" s="167"/>
      <c r="Y310" s="167"/>
      <c r="Z310" s="167"/>
    </row>
    <row r="311" spans="1:26" ht="12.75" customHeight="1">
      <c r="A311" s="167"/>
      <c r="B311" s="167"/>
      <c r="C311" s="167"/>
      <c r="D311" s="167"/>
      <c r="E311" s="168"/>
      <c r="F311" s="167"/>
      <c r="G311" s="167"/>
      <c r="H311" s="169"/>
      <c r="I311" s="170"/>
      <c r="J311" s="167"/>
      <c r="K311" s="167"/>
      <c r="L311" s="170"/>
      <c r="M311" s="167"/>
      <c r="N311" s="170"/>
      <c r="O311" s="167"/>
      <c r="P311" s="167"/>
      <c r="Q311" s="167"/>
      <c r="R311" s="167"/>
      <c r="S311" s="167"/>
      <c r="T311" s="167"/>
      <c r="U311" s="167"/>
      <c r="V311" s="167"/>
      <c r="W311" s="167"/>
      <c r="X311" s="167"/>
      <c r="Y311" s="167"/>
      <c r="Z311" s="167"/>
    </row>
    <row r="312" spans="1:26" ht="12.75" customHeight="1">
      <c r="A312" s="167"/>
      <c r="B312" s="167"/>
      <c r="C312" s="167"/>
      <c r="D312" s="167"/>
      <c r="E312" s="168"/>
      <c r="F312" s="167"/>
      <c r="G312" s="167"/>
      <c r="H312" s="169"/>
      <c r="I312" s="170"/>
      <c r="J312" s="167"/>
      <c r="K312" s="167"/>
      <c r="L312" s="170"/>
      <c r="M312" s="167"/>
      <c r="N312" s="170"/>
      <c r="O312" s="167"/>
      <c r="P312" s="167"/>
      <c r="Q312" s="167"/>
      <c r="R312" s="167"/>
      <c r="S312" s="167"/>
      <c r="T312" s="167"/>
      <c r="U312" s="167"/>
      <c r="V312" s="167"/>
      <c r="W312" s="167"/>
      <c r="X312" s="167"/>
      <c r="Y312" s="167"/>
      <c r="Z312" s="167"/>
    </row>
    <row r="313" spans="1:26" ht="12.75" customHeight="1">
      <c r="A313" s="167"/>
      <c r="B313" s="167"/>
      <c r="C313" s="167"/>
      <c r="D313" s="167"/>
      <c r="E313" s="168"/>
      <c r="F313" s="167"/>
      <c r="G313" s="167"/>
      <c r="H313" s="169"/>
      <c r="I313" s="170"/>
      <c r="J313" s="167"/>
      <c r="K313" s="167"/>
      <c r="L313" s="170"/>
      <c r="M313" s="167"/>
      <c r="N313" s="170"/>
      <c r="O313" s="167"/>
      <c r="P313" s="167"/>
      <c r="Q313" s="167"/>
      <c r="R313" s="167"/>
      <c r="S313" s="167"/>
      <c r="T313" s="167"/>
      <c r="U313" s="167"/>
      <c r="V313" s="167"/>
      <c r="W313" s="167"/>
      <c r="X313" s="167"/>
      <c r="Y313" s="167"/>
      <c r="Z313" s="167"/>
    </row>
    <row r="314" spans="1:26" ht="12.75" customHeight="1">
      <c r="A314" s="167"/>
      <c r="B314" s="167"/>
      <c r="C314" s="167"/>
      <c r="D314" s="167"/>
      <c r="E314" s="168"/>
      <c r="F314" s="167"/>
      <c r="G314" s="167"/>
      <c r="H314" s="169"/>
      <c r="I314" s="170"/>
      <c r="J314" s="167"/>
      <c r="K314" s="167"/>
      <c r="L314" s="170"/>
      <c r="M314" s="167"/>
      <c r="N314" s="170"/>
      <c r="O314" s="167"/>
      <c r="P314" s="167"/>
      <c r="Q314" s="167"/>
      <c r="R314" s="167"/>
      <c r="S314" s="167"/>
      <c r="T314" s="167"/>
      <c r="U314" s="167"/>
      <c r="V314" s="167"/>
      <c r="W314" s="167"/>
      <c r="X314" s="167"/>
      <c r="Y314" s="167"/>
      <c r="Z314" s="167"/>
    </row>
    <row r="315" spans="1:26" ht="12.75" customHeight="1">
      <c r="A315" s="167"/>
      <c r="B315" s="167"/>
      <c r="C315" s="167"/>
      <c r="D315" s="167"/>
      <c r="E315" s="168"/>
      <c r="F315" s="167"/>
      <c r="G315" s="167"/>
      <c r="H315" s="169"/>
      <c r="I315" s="170"/>
      <c r="J315" s="167"/>
      <c r="K315" s="167"/>
      <c r="L315" s="170"/>
      <c r="M315" s="167"/>
      <c r="N315" s="170"/>
      <c r="O315" s="167"/>
      <c r="P315" s="167"/>
      <c r="Q315" s="167"/>
      <c r="R315" s="167"/>
      <c r="S315" s="167"/>
      <c r="T315" s="167"/>
      <c r="U315" s="167"/>
      <c r="V315" s="167"/>
      <c r="W315" s="167"/>
      <c r="X315" s="167"/>
      <c r="Y315" s="167"/>
      <c r="Z315" s="167"/>
    </row>
    <row r="316" spans="1:26" ht="12.75" customHeight="1">
      <c r="A316" s="167"/>
      <c r="B316" s="167"/>
      <c r="C316" s="167"/>
      <c r="D316" s="167"/>
      <c r="E316" s="168"/>
      <c r="F316" s="167"/>
      <c r="G316" s="167"/>
      <c r="H316" s="169"/>
      <c r="I316" s="170"/>
      <c r="J316" s="167"/>
      <c r="K316" s="167"/>
      <c r="L316" s="170"/>
      <c r="M316" s="167"/>
      <c r="N316" s="170"/>
      <c r="O316" s="167"/>
      <c r="P316" s="167"/>
      <c r="Q316" s="167"/>
      <c r="R316" s="167"/>
      <c r="S316" s="167"/>
      <c r="T316" s="167"/>
      <c r="U316" s="167"/>
      <c r="V316" s="167"/>
      <c r="W316" s="167"/>
      <c r="X316" s="167"/>
      <c r="Y316" s="167"/>
      <c r="Z316" s="167"/>
    </row>
    <row r="317" spans="1:26" ht="12.75" customHeight="1">
      <c r="A317" s="167"/>
      <c r="B317" s="167"/>
      <c r="C317" s="167"/>
      <c r="D317" s="167"/>
      <c r="E317" s="168"/>
      <c r="F317" s="167"/>
      <c r="G317" s="167"/>
      <c r="H317" s="169"/>
      <c r="I317" s="170"/>
      <c r="J317" s="167"/>
      <c r="K317" s="167"/>
      <c r="L317" s="170"/>
      <c r="M317" s="167"/>
      <c r="N317" s="170"/>
      <c r="O317" s="167"/>
      <c r="P317" s="167"/>
      <c r="Q317" s="167"/>
      <c r="R317" s="167"/>
      <c r="S317" s="167"/>
      <c r="T317" s="167"/>
      <c r="U317" s="167"/>
      <c r="V317" s="167"/>
      <c r="W317" s="167"/>
      <c r="X317" s="167"/>
      <c r="Y317" s="167"/>
      <c r="Z317" s="167"/>
    </row>
    <row r="318" spans="1:26" ht="12.75" customHeight="1">
      <c r="A318" s="167"/>
      <c r="B318" s="167"/>
      <c r="C318" s="167"/>
      <c r="D318" s="167"/>
      <c r="E318" s="168"/>
      <c r="F318" s="167"/>
      <c r="G318" s="167"/>
      <c r="H318" s="169"/>
      <c r="I318" s="170"/>
      <c r="J318" s="167"/>
      <c r="K318" s="167"/>
      <c r="L318" s="170"/>
      <c r="M318" s="167"/>
      <c r="N318" s="170"/>
      <c r="O318" s="167"/>
      <c r="P318" s="167"/>
      <c r="Q318" s="167"/>
      <c r="R318" s="167"/>
      <c r="S318" s="167"/>
      <c r="T318" s="167"/>
      <c r="U318" s="167"/>
      <c r="V318" s="167"/>
      <c r="W318" s="167"/>
      <c r="X318" s="167"/>
      <c r="Y318" s="167"/>
      <c r="Z318" s="167"/>
    </row>
    <row r="319" spans="1:26" ht="12.75" customHeight="1">
      <c r="A319" s="167"/>
      <c r="B319" s="167"/>
      <c r="C319" s="167"/>
      <c r="D319" s="167"/>
      <c r="E319" s="168"/>
      <c r="F319" s="167"/>
      <c r="G319" s="167"/>
      <c r="H319" s="169"/>
      <c r="I319" s="170"/>
      <c r="J319" s="167"/>
      <c r="K319" s="167"/>
      <c r="L319" s="170"/>
      <c r="M319" s="167"/>
      <c r="N319" s="170"/>
      <c r="O319" s="167"/>
      <c r="P319" s="167"/>
      <c r="Q319" s="167"/>
      <c r="R319" s="167"/>
      <c r="S319" s="167"/>
      <c r="T319" s="167"/>
      <c r="U319" s="167"/>
      <c r="V319" s="167"/>
      <c r="W319" s="167"/>
      <c r="X319" s="167"/>
      <c r="Y319" s="167"/>
      <c r="Z319" s="167"/>
    </row>
    <row r="320" spans="1:26" ht="12.75" customHeight="1">
      <c r="A320" s="167"/>
      <c r="B320" s="167"/>
      <c r="C320" s="167"/>
      <c r="D320" s="167"/>
      <c r="E320" s="168"/>
      <c r="F320" s="167"/>
      <c r="G320" s="167"/>
      <c r="H320" s="169"/>
      <c r="I320" s="170"/>
      <c r="J320" s="167"/>
      <c r="K320" s="167"/>
      <c r="L320" s="170"/>
      <c r="M320" s="167"/>
      <c r="N320" s="170"/>
      <c r="O320" s="167"/>
      <c r="P320" s="167"/>
      <c r="Q320" s="167"/>
      <c r="R320" s="167"/>
      <c r="S320" s="167"/>
      <c r="T320" s="167"/>
      <c r="U320" s="167"/>
      <c r="V320" s="167"/>
      <c r="W320" s="167"/>
      <c r="X320" s="167"/>
      <c r="Y320" s="167"/>
      <c r="Z320" s="167"/>
    </row>
    <row r="321" spans="1:26" ht="12.75" customHeight="1">
      <c r="A321" s="167"/>
      <c r="B321" s="167"/>
      <c r="C321" s="167"/>
      <c r="D321" s="167"/>
      <c r="E321" s="168"/>
      <c r="F321" s="167"/>
      <c r="G321" s="167"/>
      <c r="H321" s="169"/>
      <c r="I321" s="170"/>
      <c r="J321" s="167"/>
      <c r="K321" s="167"/>
      <c r="L321" s="170"/>
      <c r="M321" s="167"/>
      <c r="N321" s="170"/>
      <c r="O321" s="167"/>
      <c r="P321" s="167"/>
      <c r="Q321" s="167"/>
      <c r="R321" s="167"/>
      <c r="S321" s="167"/>
      <c r="T321" s="167"/>
      <c r="U321" s="167"/>
      <c r="V321" s="167"/>
      <c r="W321" s="167"/>
      <c r="X321" s="167"/>
      <c r="Y321" s="167"/>
      <c r="Z321" s="167"/>
    </row>
    <row r="322" spans="1:26" ht="12.75" customHeight="1">
      <c r="A322" s="167"/>
      <c r="B322" s="167"/>
      <c r="C322" s="167"/>
      <c r="D322" s="167"/>
      <c r="E322" s="168"/>
      <c r="F322" s="167"/>
      <c r="G322" s="167"/>
      <c r="H322" s="169"/>
      <c r="I322" s="170"/>
      <c r="J322" s="167"/>
      <c r="K322" s="167"/>
      <c r="L322" s="170"/>
      <c r="M322" s="167"/>
      <c r="N322" s="170"/>
      <c r="O322" s="167"/>
      <c r="P322" s="167"/>
      <c r="Q322" s="167"/>
      <c r="R322" s="167"/>
      <c r="S322" s="167"/>
      <c r="T322" s="167"/>
      <c r="U322" s="167"/>
      <c r="V322" s="167"/>
      <c r="W322" s="167"/>
      <c r="X322" s="167"/>
      <c r="Y322" s="167"/>
      <c r="Z322" s="167"/>
    </row>
    <row r="323" spans="1:26" ht="12.75" customHeight="1">
      <c r="A323" s="167"/>
      <c r="B323" s="167"/>
      <c r="C323" s="167"/>
      <c r="D323" s="167"/>
      <c r="E323" s="168"/>
      <c r="F323" s="167"/>
      <c r="G323" s="167"/>
      <c r="H323" s="169"/>
      <c r="I323" s="170"/>
      <c r="J323" s="167"/>
      <c r="K323" s="167"/>
      <c r="L323" s="170"/>
      <c r="M323" s="167"/>
      <c r="N323" s="170"/>
      <c r="O323" s="167"/>
      <c r="P323" s="167"/>
      <c r="Q323" s="167"/>
      <c r="R323" s="167"/>
      <c r="S323" s="167"/>
      <c r="T323" s="167"/>
      <c r="U323" s="167"/>
      <c r="V323" s="167"/>
      <c r="W323" s="167"/>
      <c r="X323" s="167"/>
      <c r="Y323" s="167"/>
      <c r="Z323" s="167"/>
    </row>
    <row r="324" spans="1:26" ht="12.75" customHeight="1">
      <c r="A324" s="167"/>
      <c r="B324" s="167"/>
      <c r="C324" s="167"/>
      <c r="D324" s="167"/>
      <c r="E324" s="168"/>
      <c r="F324" s="167"/>
      <c r="G324" s="167"/>
      <c r="H324" s="169"/>
      <c r="I324" s="170"/>
      <c r="J324" s="167"/>
      <c r="K324" s="167"/>
      <c r="L324" s="170"/>
      <c r="M324" s="167"/>
      <c r="N324" s="170"/>
      <c r="O324" s="167"/>
      <c r="P324" s="167"/>
      <c r="Q324" s="167"/>
      <c r="R324" s="167"/>
      <c r="S324" s="167"/>
      <c r="T324" s="167"/>
      <c r="U324" s="167"/>
      <c r="V324" s="167"/>
      <c r="W324" s="167"/>
      <c r="X324" s="167"/>
      <c r="Y324" s="167"/>
      <c r="Z324" s="167"/>
    </row>
    <row r="325" spans="1:26" ht="12.75" customHeight="1">
      <c r="A325" s="167"/>
      <c r="B325" s="167"/>
      <c r="C325" s="167"/>
      <c r="D325" s="167"/>
      <c r="E325" s="168"/>
      <c r="F325" s="167"/>
      <c r="G325" s="167"/>
      <c r="H325" s="169"/>
      <c r="I325" s="170"/>
      <c r="J325" s="167"/>
      <c r="K325" s="167"/>
      <c r="L325" s="170"/>
      <c r="M325" s="167"/>
      <c r="N325" s="170"/>
      <c r="O325" s="167"/>
      <c r="P325" s="167"/>
      <c r="Q325" s="167"/>
      <c r="R325" s="167"/>
      <c r="S325" s="167"/>
      <c r="T325" s="167"/>
      <c r="U325" s="167"/>
      <c r="V325" s="167"/>
      <c r="W325" s="167"/>
      <c r="X325" s="167"/>
      <c r="Y325" s="167"/>
      <c r="Z325" s="167"/>
    </row>
    <row r="326" spans="1:26" ht="12.75" customHeight="1">
      <c r="A326" s="167"/>
      <c r="B326" s="167"/>
      <c r="C326" s="167"/>
      <c r="D326" s="167"/>
      <c r="E326" s="168"/>
      <c r="F326" s="167"/>
      <c r="G326" s="167"/>
      <c r="H326" s="169"/>
      <c r="I326" s="170"/>
      <c r="J326" s="167"/>
      <c r="K326" s="167"/>
      <c r="L326" s="170"/>
      <c r="M326" s="167"/>
      <c r="N326" s="170"/>
      <c r="O326" s="167"/>
      <c r="P326" s="167"/>
      <c r="Q326" s="167"/>
      <c r="R326" s="167"/>
      <c r="S326" s="167"/>
      <c r="T326" s="167"/>
      <c r="U326" s="167"/>
      <c r="V326" s="167"/>
      <c r="W326" s="167"/>
      <c r="X326" s="167"/>
      <c r="Y326" s="167"/>
      <c r="Z326" s="167"/>
    </row>
    <row r="327" spans="1:26" ht="12.75" customHeight="1">
      <c r="A327" s="167"/>
      <c r="B327" s="167"/>
      <c r="C327" s="167"/>
      <c r="D327" s="167"/>
      <c r="E327" s="168"/>
      <c r="F327" s="167"/>
      <c r="G327" s="167"/>
      <c r="H327" s="169"/>
      <c r="I327" s="170"/>
      <c r="J327" s="167"/>
      <c r="K327" s="167"/>
      <c r="L327" s="170"/>
      <c r="M327" s="167"/>
      <c r="N327" s="170"/>
      <c r="O327" s="167"/>
      <c r="P327" s="167"/>
      <c r="Q327" s="167"/>
      <c r="R327" s="167"/>
      <c r="S327" s="167"/>
      <c r="T327" s="167"/>
      <c r="U327" s="167"/>
      <c r="V327" s="167"/>
      <c r="W327" s="167"/>
      <c r="X327" s="167"/>
      <c r="Y327" s="167"/>
      <c r="Z327" s="167"/>
    </row>
    <row r="328" spans="1:26" ht="12.75" customHeight="1">
      <c r="A328" s="167"/>
      <c r="B328" s="167"/>
      <c r="C328" s="167"/>
      <c r="D328" s="167"/>
      <c r="E328" s="168"/>
      <c r="F328" s="167"/>
      <c r="G328" s="167"/>
      <c r="H328" s="169"/>
      <c r="I328" s="170"/>
      <c r="J328" s="167"/>
      <c r="K328" s="167"/>
      <c r="L328" s="170"/>
      <c r="M328" s="167"/>
      <c r="N328" s="170"/>
      <c r="O328" s="167"/>
      <c r="P328" s="167"/>
      <c r="Q328" s="167"/>
      <c r="R328" s="167"/>
      <c r="S328" s="167"/>
      <c r="T328" s="167"/>
      <c r="U328" s="167"/>
      <c r="V328" s="167"/>
      <c r="W328" s="167"/>
      <c r="X328" s="167"/>
      <c r="Y328" s="167"/>
      <c r="Z328" s="167"/>
    </row>
    <row r="329" spans="1:26" ht="12.75" customHeight="1">
      <c r="A329" s="167"/>
      <c r="B329" s="167"/>
      <c r="C329" s="167"/>
      <c r="D329" s="167"/>
      <c r="E329" s="168"/>
      <c r="F329" s="167"/>
      <c r="G329" s="167"/>
      <c r="H329" s="169"/>
      <c r="I329" s="170"/>
      <c r="J329" s="167"/>
      <c r="K329" s="167"/>
      <c r="L329" s="170"/>
      <c r="M329" s="167"/>
      <c r="N329" s="170"/>
      <c r="O329" s="167"/>
      <c r="P329" s="167"/>
      <c r="Q329" s="167"/>
      <c r="R329" s="167"/>
      <c r="S329" s="167"/>
      <c r="T329" s="167"/>
      <c r="U329" s="167"/>
      <c r="V329" s="167"/>
      <c r="W329" s="167"/>
      <c r="X329" s="167"/>
      <c r="Y329" s="167"/>
      <c r="Z329" s="167"/>
    </row>
    <row r="330" spans="1:26" ht="12.75" customHeight="1">
      <c r="A330" s="167"/>
      <c r="B330" s="167"/>
      <c r="C330" s="167"/>
      <c r="D330" s="167"/>
      <c r="E330" s="168"/>
      <c r="F330" s="167"/>
      <c r="G330" s="167"/>
      <c r="H330" s="169"/>
      <c r="I330" s="170"/>
      <c r="J330" s="167"/>
      <c r="K330" s="167"/>
      <c r="L330" s="170"/>
      <c r="M330" s="167"/>
      <c r="N330" s="170"/>
      <c r="O330" s="167"/>
      <c r="P330" s="167"/>
      <c r="Q330" s="167"/>
      <c r="R330" s="167"/>
      <c r="S330" s="167"/>
      <c r="T330" s="167"/>
      <c r="U330" s="167"/>
      <c r="V330" s="167"/>
      <c r="W330" s="167"/>
      <c r="X330" s="167"/>
      <c r="Y330" s="167"/>
      <c r="Z330" s="167"/>
    </row>
    <row r="331" spans="1:26" ht="12.75" customHeight="1">
      <c r="A331" s="167"/>
      <c r="B331" s="167"/>
      <c r="C331" s="167"/>
      <c r="D331" s="167"/>
      <c r="E331" s="168"/>
      <c r="F331" s="167"/>
      <c r="G331" s="167"/>
      <c r="H331" s="169"/>
      <c r="I331" s="170"/>
      <c r="J331" s="167"/>
      <c r="K331" s="167"/>
      <c r="L331" s="170"/>
      <c r="M331" s="167"/>
      <c r="N331" s="170"/>
      <c r="O331" s="167"/>
      <c r="P331" s="167"/>
      <c r="Q331" s="167"/>
      <c r="R331" s="167"/>
      <c r="S331" s="167"/>
      <c r="T331" s="167"/>
      <c r="U331" s="167"/>
      <c r="V331" s="167"/>
      <c r="W331" s="167"/>
      <c r="X331" s="167"/>
      <c r="Y331" s="167"/>
      <c r="Z331" s="167"/>
    </row>
    <row r="332" spans="1:26" ht="12.75" customHeight="1">
      <c r="A332" s="167"/>
      <c r="B332" s="167"/>
      <c r="C332" s="167"/>
      <c r="D332" s="167"/>
      <c r="E332" s="168"/>
      <c r="F332" s="167"/>
      <c r="G332" s="167"/>
      <c r="H332" s="169"/>
      <c r="I332" s="170"/>
      <c r="J332" s="167"/>
      <c r="K332" s="167"/>
      <c r="L332" s="170"/>
      <c r="M332" s="167"/>
      <c r="N332" s="170"/>
      <c r="O332" s="167"/>
      <c r="P332" s="167"/>
      <c r="Q332" s="167"/>
      <c r="R332" s="167"/>
      <c r="S332" s="167"/>
      <c r="T332" s="167"/>
      <c r="U332" s="167"/>
      <c r="V332" s="167"/>
      <c r="W332" s="167"/>
      <c r="X332" s="167"/>
      <c r="Y332" s="167"/>
      <c r="Z332" s="167"/>
    </row>
    <row r="333" spans="1:26" ht="12.75" customHeight="1">
      <c r="A333" s="167"/>
      <c r="B333" s="167"/>
      <c r="C333" s="167"/>
      <c r="D333" s="167"/>
      <c r="E333" s="168"/>
      <c r="F333" s="167"/>
      <c r="G333" s="167"/>
      <c r="H333" s="169"/>
      <c r="I333" s="170"/>
      <c r="J333" s="167"/>
      <c r="K333" s="167"/>
      <c r="L333" s="170"/>
      <c r="M333" s="167"/>
      <c r="N333" s="170"/>
      <c r="O333" s="167"/>
      <c r="P333" s="167"/>
      <c r="Q333" s="167"/>
      <c r="R333" s="167"/>
      <c r="S333" s="167"/>
      <c r="T333" s="167"/>
      <c r="U333" s="167"/>
      <c r="V333" s="167"/>
      <c r="W333" s="167"/>
      <c r="X333" s="167"/>
      <c r="Y333" s="167"/>
      <c r="Z333" s="167"/>
    </row>
    <row r="334" spans="1:26" ht="12.75" customHeight="1">
      <c r="A334" s="167"/>
      <c r="B334" s="167"/>
      <c r="C334" s="167"/>
      <c r="D334" s="167"/>
      <c r="E334" s="168"/>
      <c r="F334" s="167"/>
      <c r="G334" s="167"/>
      <c r="H334" s="169"/>
      <c r="I334" s="170"/>
      <c r="J334" s="167"/>
      <c r="K334" s="167"/>
      <c r="L334" s="170"/>
      <c r="M334" s="167"/>
      <c r="N334" s="170"/>
      <c r="O334" s="167"/>
      <c r="P334" s="167"/>
      <c r="Q334" s="167"/>
      <c r="R334" s="167"/>
      <c r="S334" s="167"/>
      <c r="T334" s="167"/>
      <c r="U334" s="167"/>
      <c r="V334" s="167"/>
      <c r="W334" s="167"/>
      <c r="X334" s="167"/>
      <c r="Y334" s="167"/>
      <c r="Z334" s="167"/>
    </row>
    <row r="335" spans="1:26" ht="12.75" customHeight="1">
      <c r="A335" s="167"/>
      <c r="B335" s="167"/>
      <c r="C335" s="167"/>
      <c r="D335" s="167"/>
      <c r="E335" s="168"/>
      <c r="F335" s="167"/>
      <c r="G335" s="167"/>
      <c r="H335" s="169"/>
      <c r="I335" s="170"/>
      <c r="J335" s="167"/>
      <c r="K335" s="167"/>
      <c r="L335" s="170"/>
      <c r="M335" s="167"/>
      <c r="N335" s="170"/>
      <c r="O335" s="167"/>
      <c r="P335" s="167"/>
      <c r="Q335" s="167"/>
      <c r="R335" s="167"/>
      <c r="S335" s="167"/>
      <c r="T335" s="167"/>
      <c r="U335" s="167"/>
      <c r="V335" s="167"/>
      <c r="W335" s="167"/>
      <c r="X335" s="167"/>
      <c r="Y335" s="167"/>
      <c r="Z335" s="167"/>
    </row>
    <row r="336" spans="1:26" ht="12.75" customHeight="1">
      <c r="A336" s="167"/>
      <c r="B336" s="167"/>
      <c r="C336" s="167"/>
      <c r="D336" s="167"/>
      <c r="E336" s="168"/>
      <c r="F336" s="167"/>
      <c r="G336" s="167"/>
      <c r="H336" s="169"/>
      <c r="I336" s="170"/>
      <c r="J336" s="167"/>
      <c r="K336" s="167"/>
      <c r="L336" s="170"/>
      <c r="M336" s="167"/>
      <c r="N336" s="170"/>
      <c r="O336" s="167"/>
      <c r="P336" s="167"/>
      <c r="Q336" s="167"/>
      <c r="R336" s="167"/>
      <c r="S336" s="167"/>
      <c r="T336" s="167"/>
      <c r="U336" s="167"/>
      <c r="V336" s="167"/>
      <c r="W336" s="167"/>
      <c r="X336" s="167"/>
      <c r="Y336" s="167"/>
      <c r="Z336" s="167"/>
    </row>
    <row r="337" spans="1:26" ht="12.75" customHeight="1">
      <c r="A337" s="167"/>
      <c r="B337" s="167"/>
      <c r="C337" s="167"/>
      <c r="D337" s="167"/>
      <c r="E337" s="168"/>
      <c r="F337" s="167"/>
      <c r="G337" s="167"/>
      <c r="H337" s="169"/>
      <c r="I337" s="170"/>
      <c r="J337" s="167"/>
      <c r="K337" s="167"/>
      <c r="L337" s="170"/>
      <c r="M337" s="167"/>
      <c r="N337" s="170"/>
      <c r="O337" s="167"/>
      <c r="P337" s="167"/>
      <c r="Q337" s="167"/>
      <c r="R337" s="167"/>
      <c r="S337" s="167"/>
      <c r="T337" s="167"/>
      <c r="U337" s="167"/>
      <c r="V337" s="167"/>
      <c r="W337" s="167"/>
      <c r="X337" s="167"/>
      <c r="Y337" s="167"/>
      <c r="Z337" s="167"/>
    </row>
    <row r="338" spans="1:26" ht="12.75" customHeight="1">
      <c r="A338" s="167"/>
      <c r="B338" s="167"/>
      <c r="C338" s="167"/>
      <c r="D338" s="167"/>
      <c r="E338" s="168"/>
      <c r="F338" s="167"/>
      <c r="G338" s="167"/>
      <c r="H338" s="169"/>
      <c r="I338" s="170"/>
      <c r="J338" s="167"/>
      <c r="K338" s="167"/>
      <c r="L338" s="170"/>
      <c r="M338" s="167"/>
      <c r="N338" s="170"/>
      <c r="O338" s="167"/>
      <c r="P338" s="167"/>
      <c r="Q338" s="167"/>
      <c r="R338" s="167"/>
      <c r="S338" s="167"/>
      <c r="T338" s="167"/>
      <c r="U338" s="167"/>
      <c r="V338" s="167"/>
      <c r="W338" s="167"/>
      <c r="X338" s="167"/>
      <c r="Y338" s="167"/>
      <c r="Z338" s="167"/>
    </row>
    <row r="339" spans="1:26" ht="12.75" customHeight="1">
      <c r="A339" s="167"/>
      <c r="B339" s="167"/>
      <c r="C339" s="167"/>
      <c r="D339" s="167"/>
      <c r="E339" s="168"/>
      <c r="F339" s="167"/>
      <c r="G339" s="167"/>
      <c r="H339" s="169"/>
      <c r="I339" s="170"/>
      <c r="J339" s="167"/>
      <c r="K339" s="167"/>
      <c r="L339" s="170"/>
      <c r="M339" s="167"/>
      <c r="N339" s="170"/>
      <c r="O339" s="167"/>
      <c r="P339" s="167"/>
      <c r="Q339" s="167"/>
      <c r="R339" s="167"/>
      <c r="S339" s="167"/>
      <c r="T339" s="167"/>
      <c r="U339" s="167"/>
      <c r="V339" s="167"/>
      <c r="W339" s="167"/>
      <c r="X339" s="167"/>
      <c r="Y339" s="167"/>
      <c r="Z339" s="167"/>
    </row>
    <row r="340" spans="1:26" ht="12.75" customHeight="1">
      <c r="A340" s="167"/>
      <c r="B340" s="167"/>
      <c r="C340" s="167"/>
      <c r="D340" s="167"/>
      <c r="E340" s="168"/>
      <c r="F340" s="167"/>
      <c r="G340" s="167"/>
      <c r="H340" s="169"/>
      <c r="I340" s="170"/>
      <c r="J340" s="167"/>
      <c r="K340" s="167"/>
      <c r="L340" s="170"/>
      <c r="M340" s="167"/>
      <c r="N340" s="170"/>
      <c r="O340" s="167"/>
      <c r="P340" s="167"/>
      <c r="Q340" s="167"/>
      <c r="R340" s="167"/>
      <c r="S340" s="167"/>
      <c r="T340" s="167"/>
      <c r="U340" s="167"/>
      <c r="V340" s="167"/>
      <c r="W340" s="167"/>
      <c r="X340" s="167"/>
      <c r="Y340" s="167"/>
      <c r="Z340" s="167"/>
    </row>
    <row r="341" spans="1:26" ht="12.75" customHeight="1">
      <c r="A341" s="167"/>
      <c r="B341" s="167"/>
      <c r="C341" s="167"/>
      <c r="D341" s="167"/>
      <c r="E341" s="168"/>
      <c r="F341" s="167"/>
      <c r="G341" s="167"/>
      <c r="H341" s="169"/>
      <c r="I341" s="170"/>
      <c r="J341" s="167"/>
      <c r="K341" s="167"/>
      <c r="L341" s="170"/>
      <c r="M341" s="167"/>
      <c r="N341" s="170"/>
      <c r="O341" s="167"/>
      <c r="P341" s="167"/>
      <c r="Q341" s="167"/>
      <c r="R341" s="167"/>
      <c r="S341" s="167"/>
      <c r="T341" s="167"/>
      <c r="U341" s="167"/>
      <c r="V341" s="167"/>
      <c r="W341" s="167"/>
      <c r="X341" s="167"/>
      <c r="Y341" s="167"/>
      <c r="Z341" s="167"/>
    </row>
    <row r="342" spans="1:26" ht="12.75" customHeight="1">
      <c r="A342" s="167"/>
      <c r="B342" s="167"/>
      <c r="C342" s="167"/>
      <c r="D342" s="167"/>
      <c r="E342" s="168"/>
      <c r="F342" s="167"/>
      <c r="G342" s="167"/>
      <c r="H342" s="169"/>
      <c r="I342" s="170"/>
      <c r="J342" s="167"/>
      <c r="K342" s="167"/>
      <c r="L342" s="170"/>
      <c r="M342" s="167"/>
      <c r="N342" s="170"/>
      <c r="O342" s="167"/>
      <c r="P342" s="167"/>
      <c r="Q342" s="167"/>
      <c r="R342" s="167"/>
      <c r="S342" s="167"/>
      <c r="T342" s="167"/>
      <c r="U342" s="167"/>
      <c r="V342" s="167"/>
      <c r="W342" s="167"/>
      <c r="X342" s="167"/>
      <c r="Y342" s="167"/>
      <c r="Z342" s="167"/>
    </row>
    <row r="343" spans="1:26" ht="12.75" customHeight="1">
      <c r="A343" s="167"/>
      <c r="B343" s="167"/>
      <c r="C343" s="167"/>
      <c r="D343" s="167"/>
      <c r="E343" s="168"/>
      <c r="F343" s="167"/>
      <c r="G343" s="167"/>
      <c r="H343" s="169"/>
      <c r="I343" s="170"/>
      <c r="J343" s="167"/>
      <c r="K343" s="167"/>
      <c r="L343" s="170"/>
      <c r="M343" s="167"/>
      <c r="N343" s="170"/>
      <c r="O343" s="167"/>
      <c r="P343" s="167"/>
      <c r="Q343" s="167"/>
      <c r="R343" s="167"/>
      <c r="S343" s="167"/>
      <c r="T343" s="167"/>
      <c r="U343" s="167"/>
      <c r="V343" s="167"/>
      <c r="W343" s="167"/>
      <c r="X343" s="167"/>
      <c r="Y343" s="167"/>
      <c r="Z343" s="167"/>
    </row>
    <row r="344" spans="1:26" ht="12.75" customHeight="1">
      <c r="A344" s="167"/>
      <c r="B344" s="167"/>
      <c r="C344" s="167"/>
      <c r="D344" s="167"/>
      <c r="E344" s="168"/>
      <c r="F344" s="167"/>
      <c r="G344" s="167"/>
      <c r="H344" s="169"/>
      <c r="I344" s="170"/>
      <c r="J344" s="167"/>
      <c r="K344" s="167"/>
      <c r="L344" s="170"/>
      <c r="M344" s="167"/>
      <c r="N344" s="170"/>
      <c r="O344" s="167"/>
      <c r="P344" s="167"/>
      <c r="Q344" s="167"/>
      <c r="R344" s="167"/>
      <c r="S344" s="167"/>
      <c r="T344" s="167"/>
      <c r="U344" s="167"/>
      <c r="V344" s="167"/>
      <c r="W344" s="167"/>
      <c r="X344" s="167"/>
      <c r="Y344" s="167"/>
      <c r="Z344" s="167"/>
    </row>
    <row r="345" spans="1:26" ht="12.75" customHeight="1">
      <c r="A345" s="167"/>
      <c r="B345" s="167"/>
      <c r="C345" s="167"/>
      <c r="D345" s="167"/>
      <c r="E345" s="168"/>
      <c r="F345" s="167"/>
      <c r="G345" s="167"/>
      <c r="H345" s="169"/>
      <c r="I345" s="170"/>
      <c r="J345" s="167"/>
      <c r="K345" s="167"/>
      <c r="L345" s="170"/>
      <c r="M345" s="167"/>
      <c r="N345" s="170"/>
      <c r="O345" s="167"/>
      <c r="P345" s="167"/>
      <c r="Q345" s="167"/>
      <c r="R345" s="167"/>
      <c r="S345" s="167"/>
      <c r="T345" s="167"/>
      <c r="U345" s="167"/>
      <c r="V345" s="167"/>
      <c r="W345" s="167"/>
      <c r="X345" s="167"/>
      <c r="Y345" s="167"/>
      <c r="Z345" s="167"/>
    </row>
    <row r="346" spans="1:26" ht="12.75" customHeight="1">
      <c r="A346" s="167"/>
      <c r="B346" s="167"/>
      <c r="C346" s="167"/>
      <c r="D346" s="167"/>
      <c r="E346" s="168"/>
      <c r="F346" s="167"/>
      <c r="G346" s="167"/>
      <c r="H346" s="169"/>
      <c r="I346" s="170"/>
      <c r="J346" s="167"/>
      <c r="K346" s="167"/>
      <c r="L346" s="170"/>
      <c r="M346" s="167"/>
      <c r="N346" s="170"/>
      <c r="O346" s="167"/>
      <c r="P346" s="167"/>
      <c r="Q346" s="167"/>
      <c r="R346" s="167"/>
      <c r="S346" s="167"/>
      <c r="T346" s="167"/>
      <c r="U346" s="167"/>
      <c r="V346" s="167"/>
      <c r="W346" s="167"/>
      <c r="X346" s="167"/>
      <c r="Y346" s="167"/>
      <c r="Z346" s="167"/>
    </row>
    <row r="347" spans="1:26" ht="12.75" customHeight="1">
      <c r="A347" s="167"/>
      <c r="B347" s="167"/>
      <c r="C347" s="167"/>
      <c r="D347" s="167"/>
      <c r="E347" s="168"/>
      <c r="F347" s="167"/>
      <c r="G347" s="167"/>
      <c r="H347" s="169"/>
      <c r="I347" s="170"/>
      <c r="J347" s="167"/>
      <c r="K347" s="167"/>
      <c r="L347" s="170"/>
      <c r="M347" s="167"/>
      <c r="N347" s="170"/>
      <c r="O347" s="167"/>
      <c r="P347" s="167"/>
      <c r="Q347" s="167"/>
      <c r="R347" s="167"/>
      <c r="S347" s="167"/>
      <c r="T347" s="167"/>
      <c r="U347" s="167"/>
      <c r="V347" s="167"/>
      <c r="W347" s="167"/>
      <c r="X347" s="167"/>
      <c r="Y347" s="167"/>
      <c r="Z347" s="167"/>
    </row>
    <row r="348" spans="1:26" ht="12.75" customHeight="1">
      <c r="A348" s="167"/>
      <c r="B348" s="167"/>
      <c r="C348" s="167"/>
      <c r="D348" s="167"/>
      <c r="E348" s="168"/>
      <c r="F348" s="167"/>
      <c r="G348" s="167"/>
      <c r="H348" s="169"/>
      <c r="I348" s="170"/>
      <c r="J348" s="167"/>
      <c r="K348" s="167"/>
      <c r="L348" s="170"/>
      <c r="M348" s="167"/>
      <c r="N348" s="170"/>
      <c r="O348" s="167"/>
      <c r="P348" s="167"/>
      <c r="Q348" s="167"/>
      <c r="R348" s="167"/>
      <c r="S348" s="167"/>
      <c r="T348" s="167"/>
      <c r="U348" s="167"/>
      <c r="V348" s="167"/>
      <c r="W348" s="167"/>
      <c r="X348" s="167"/>
      <c r="Y348" s="167"/>
      <c r="Z348" s="167"/>
    </row>
    <row r="349" spans="1:26" ht="12.75" customHeight="1">
      <c r="A349" s="167"/>
      <c r="B349" s="167"/>
      <c r="C349" s="167"/>
      <c r="D349" s="167"/>
      <c r="E349" s="168"/>
      <c r="F349" s="167"/>
      <c r="G349" s="167"/>
      <c r="H349" s="169"/>
      <c r="I349" s="170"/>
      <c r="J349" s="167"/>
      <c r="K349" s="167"/>
      <c r="L349" s="170"/>
      <c r="M349" s="167"/>
      <c r="N349" s="170"/>
      <c r="O349" s="167"/>
      <c r="P349" s="167"/>
      <c r="Q349" s="167"/>
      <c r="R349" s="167"/>
      <c r="S349" s="167"/>
      <c r="T349" s="167"/>
      <c r="U349" s="167"/>
      <c r="V349" s="167"/>
      <c r="W349" s="167"/>
      <c r="X349" s="167"/>
      <c r="Y349" s="167"/>
      <c r="Z349" s="167"/>
    </row>
    <row r="350" spans="1:26" ht="12.75" customHeight="1">
      <c r="A350" s="167"/>
      <c r="B350" s="167"/>
      <c r="C350" s="167"/>
      <c r="D350" s="167"/>
      <c r="E350" s="168"/>
      <c r="F350" s="167"/>
      <c r="G350" s="167"/>
      <c r="H350" s="169"/>
      <c r="I350" s="170"/>
      <c r="J350" s="167"/>
      <c r="K350" s="167"/>
      <c r="L350" s="170"/>
      <c r="M350" s="167"/>
      <c r="N350" s="170"/>
      <c r="O350" s="167"/>
      <c r="P350" s="167"/>
      <c r="Q350" s="167"/>
      <c r="R350" s="167"/>
      <c r="S350" s="167"/>
      <c r="T350" s="167"/>
      <c r="U350" s="167"/>
      <c r="V350" s="167"/>
      <c r="W350" s="167"/>
      <c r="X350" s="167"/>
      <c r="Y350" s="167"/>
      <c r="Z350" s="167"/>
    </row>
    <row r="351" spans="1:26" ht="12.75" customHeight="1">
      <c r="A351" s="167"/>
      <c r="B351" s="167"/>
      <c r="C351" s="167"/>
      <c r="D351" s="167"/>
      <c r="E351" s="168"/>
      <c r="F351" s="167"/>
      <c r="G351" s="167"/>
      <c r="H351" s="169"/>
      <c r="I351" s="170"/>
      <c r="J351" s="167"/>
      <c r="K351" s="167"/>
      <c r="L351" s="170"/>
      <c r="M351" s="167"/>
      <c r="N351" s="170"/>
      <c r="O351" s="167"/>
      <c r="P351" s="167"/>
      <c r="Q351" s="167"/>
      <c r="R351" s="167"/>
      <c r="S351" s="167"/>
      <c r="T351" s="167"/>
      <c r="U351" s="167"/>
      <c r="V351" s="167"/>
      <c r="W351" s="167"/>
      <c r="X351" s="167"/>
      <c r="Y351" s="167"/>
      <c r="Z351" s="167"/>
    </row>
    <row r="352" spans="1:26" ht="12.75" customHeight="1">
      <c r="A352" s="167"/>
      <c r="B352" s="167"/>
      <c r="C352" s="167"/>
      <c r="D352" s="167"/>
      <c r="E352" s="168"/>
      <c r="F352" s="167"/>
      <c r="G352" s="167"/>
      <c r="H352" s="169"/>
      <c r="I352" s="170"/>
      <c r="J352" s="167"/>
      <c r="K352" s="167"/>
      <c r="L352" s="170"/>
      <c r="M352" s="167"/>
      <c r="N352" s="170"/>
      <c r="O352" s="167"/>
      <c r="P352" s="167"/>
      <c r="Q352" s="167"/>
      <c r="R352" s="167"/>
      <c r="S352" s="167"/>
      <c r="T352" s="167"/>
      <c r="U352" s="167"/>
      <c r="V352" s="167"/>
      <c r="W352" s="167"/>
      <c r="X352" s="167"/>
      <c r="Y352" s="167"/>
      <c r="Z352" s="167"/>
    </row>
    <row r="353" spans="1:26" ht="12.75" customHeight="1">
      <c r="A353" s="167"/>
      <c r="B353" s="167"/>
      <c r="C353" s="167"/>
      <c r="D353" s="167"/>
      <c r="E353" s="168"/>
      <c r="F353" s="167"/>
      <c r="G353" s="167"/>
      <c r="H353" s="169"/>
      <c r="I353" s="170"/>
      <c r="J353" s="167"/>
      <c r="K353" s="167"/>
      <c r="L353" s="170"/>
      <c r="M353" s="167"/>
      <c r="N353" s="170"/>
      <c r="O353" s="167"/>
      <c r="P353" s="167"/>
      <c r="Q353" s="167"/>
      <c r="R353" s="167"/>
      <c r="S353" s="167"/>
      <c r="T353" s="167"/>
      <c r="U353" s="167"/>
      <c r="V353" s="167"/>
      <c r="W353" s="167"/>
      <c r="X353" s="167"/>
      <c r="Y353" s="167"/>
      <c r="Z353" s="167"/>
    </row>
    <row r="354" spans="1:26" ht="12.75" customHeight="1">
      <c r="A354" s="167"/>
      <c r="B354" s="167"/>
      <c r="C354" s="167"/>
      <c r="D354" s="167"/>
      <c r="E354" s="168"/>
      <c r="F354" s="167"/>
      <c r="G354" s="167"/>
      <c r="H354" s="169"/>
      <c r="I354" s="170"/>
      <c r="J354" s="167"/>
      <c r="K354" s="167"/>
      <c r="L354" s="170"/>
      <c r="M354" s="167"/>
      <c r="N354" s="170"/>
      <c r="O354" s="167"/>
      <c r="P354" s="167"/>
      <c r="Q354" s="167"/>
      <c r="R354" s="167"/>
      <c r="S354" s="167"/>
      <c r="T354" s="167"/>
      <c r="U354" s="167"/>
      <c r="V354" s="167"/>
      <c r="W354" s="167"/>
      <c r="X354" s="167"/>
      <c r="Y354" s="167"/>
      <c r="Z354" s="167"/>
    </row>
    <row r="355" spans="1:26" ht="12.75" customHeight="1">
      <c r="A355" s="167"/>
      <c r="B355" s="167"/>
      <c r="C355" s="167"/>
      <c r="D355" s="167"/>
      <c r="E355" s="168"/>
      <c r="F355" s="167"/>
      <c r="G355" s="167"/>
      <c r="H355" s="169"/>
      <c r="I355" s="170"/>
      <c r="J355" s="167"/>
      <c r="K355" s="167"/>
      <c r="L355" s="170"/>
      <c r="M355" s="167"/>
      <c r="N355" s="170"/>
      <c r="O355" s="167"/>
      <c r="P355" s="167"/>
      <c r="Q355" s="167"/>
      <c r="R355" s="167"/>
      <c r="S355" s="167"/>
      <c r="T355" s="167"/>
      <c r="U355" s="167"/>
      <c r="V355" s="167"/>
      <c r="W355" s="167"/>
      <c r="X355" s="167"/>
      <c r="Y355" s="167"/>
      <c r="Z355" s="167"/>
    </row>
    <row r="356" spans="1:26" ht="12.75" customHeight="1">
      <c r="A356" s="167"/>
      <c r="B356" s="167"/>
      <c r="C356" s="167"/>
      <c r="D356" s="167"/>
      <c r="E356" s="168"/>
      <c r="F356" s="167"/>
      <c r="G356" s="167"/>
      <c r="H356" s="169"/>
      <c r="I356" s="170"/>
      <c r="J356" s="167"/>
      <c r="K356" s="167"/>
      <c r="L356" s="170"/>
      <c r="M356" s="167"/>
      <c r="N356" s="170"/>
      <c r="O356" s="167"/>
      <c r="P356" s="167"/>
      <c r="Q356" s="167"/>
      <c r="R356" s="167"/>
      <c r="S356" s="167"/>
      <c r="T356" s="167"/>
      <c r="U356" s="167"/>
      <c r="V356" s="167"/>
      <c r="W356" s="167"/>
      <c r="X356" s="167"/>
      <c r="Y356" s="167"/>
      <c r="Z356" s="167"/>
    </row>
    <row r="357" spans="1:26" ht="12.75" customHeight="1">
      <c r="A357" s="167"/>
      <c r="B357" s="167"/>
      <c r="C357" s="167"/>
      <c r="D357" s="167"/>
      <c r="E357" s="168"/>
      <c r="F357" s="167"/>
      <c r="G357" s="167"/>
      <c r="H357" s="169"/>
      <c r="I357" s="170"/>
      <c r="J357" s="167"/>
      <c r="K357" s="167"/>
      <c r="L357" s="170"/>
      <c r="M357" s="167"/>
      <c r="N357" s="170"/>
      <c r="O357" s="167"/>
      <c r="P357" s="167"/>
      <c r="Q357" s="167"/>
      <c r="R357" s="167"/>
      <c r="S357" s="167"/>
      <c r="T357" s="167"/>
      <c r="U357" s="167"/>
      <c r="V357" s="167"/>
      <c r="W357" s="167"/>
      <c r="X357" s="167"/>
      <c r="Y357" s="167"/>
      <c r="Z357" s="167"/>
    </row>
    <row r="358" spans="1:26" ht="12.75" customHeight="1">
      <c r="A358" s="167"/>
      <c r="B358" s="167"/>
      <c r="C358" s="167"/>
      <c r="D358" s="167"/>
      <c r="E358" s="168"/>
      <c r="F358" s="167"/>
      <c r="G358" s="167"/>
      <c r="H358" s="169"/>
      <c r="I358" s="170"/>
      <c r="J358" s="167"/>
      <c r="K358" s="167"/>
      <c r="L358" s="170"/>
      <c r="M358" s="167"/>
      <c r="N358" s="170"/>
      <c r="O358" s="167"/>
      <c r="P358" s="167"/>
      <c r="Q358" s="167"/>
      <c r="R358" s="167"/>
      <c r="S358" s="167"/>
      <c r="T358" s="167"/>
      <c r="U358" s="167"/>
      <c r="V358" s="167"/>
      <c r="W358" s="167"/>
      <c r="X358" s="167"/>
      <c r="Y358" s="167"/>
      <c r="Z358" s="167"/>
    </row>
    <row r="359" spans="1:26" ht="12.75" customHeight="1">
      <c r="A359" s="167"/>
      <c r="B359" s="167"/>
      <c r="C359" s="167"/>
      <c r="D359" s="167"/>
      <c r="E359" s="168"/>
      <c r="F359" s="167"/>
      <c r="G359" s="167"/>
      <c r="H359" s="169"/>
      <c r="I359" s="170"/>
      <c r="J359" s="167"/>
      <c r="K359" s="167"/>
      <c r="L359" s="170"/>
      <c r="M359" s="167"/>
      <c r="N359" s="170"/>
      <c r="O359" s="167"/>
      <c r="P359" s="167"/>
      <c r="Q359" s="167"/>
      <c r="R359" s="167"/>
      <c r="S359" s="167"/>
      <c r="T359" s="167"/>
      <c r="U359" s="167"/>
      <c r="V359" s="167"/>
      <c r="W359" s="167"/>
      <c r="X359" s="167"/>
      <c r="Y359" s="167"/>
      <c r="Z359" s="167"/>
    </row>
    <row r="360" spans="1:26" ht="12.75" customHeight="1">
      <c r="A360" s="167"/>
      <c r="B360" s="167"/>
      <c r="C360" s="167"/>
      <c r="D360" s="167"/>
      <c r="E360" s="168"/>
      <c r="F360" s="167"/>
      <c r="G360" s="167"/>
      <c r="H360" s="169"/>
      <c r="I360" s="170"/>
      <c r="J360" s="167"/>
      <c r="K360" s="167"/>
      <c r="L360" s="170"/>
      <c r="M360" s="167"/>
      <c r="N360" s="170"/>
      <c r="O360" s="167"/>
      <c r="P360" s="167"/>
      <c r="Q360" s="167"/>
      <c r="R360" s="167"/>
      <c r="S360" s="167"/>
      <c r="T360" s="167"/>
      <c r="U360" s="167"/>
      <c r="V360" s="167"/>
      <c r="W360" s="167"/>
      <c r="X360" s="167"/>
      <c r="Y360" s="167"/>
      <c r="Z360" s="167"/>
    </row>
    <row r="361" spans="1:26" ht="12.75" customHeight="1">
      <c r="A361" s="167"/>
      <c r="B361" s="167"/>
      <c r="C361" s="167"/>
      <c r="D361" s="167"/>
      <c r="E361" s="168"/>
      <c r="F361" s="167"/>
      <c r="G361" s="167"/>
      <c r="H361" s="169"/>
      <c r="I361" s="170"/>
      <c r="J361" s="167"/>
      <c r="K361" s="167"/>
      <c r="L361" s="170"/>
      <c r="M361" s="167"/>
      <c r="N361" s="170"/>
      <c r="O361" s="167"/>
      <c r="P361" s="167"/>
      <c r="Q361" s="167"/>
      <c r="R361" s="167"/>
      <c r="S361" s="167"/>
      <c r="T361" s="167"/>
      <c r="U361" s="167"/>
      <c r="V361" s="167"/>
      <c r="W361" s="167"/>
      <c r="X361" s="167"/>
      <c r="Y361" s="167"/>
      <c r="Z361" s="167"/>
    </row>
    <row r="362" spans="1:26" ht="12.75" customHeight="1">
      <c r="A362" s="167"/>
      <c r="B362" s="167"/>
      <c r="C362" s="167"/>
      <c r="D362" s="167"/>
      <c r="E362" s="168"/>
      <c r="F362" s="167"/>
      <c r="G362" s="167"/>
      <c r="H362" s="169"/>
      <c r="I362" s="170"/>
      <c r="J362" s="167"/>
      <c r="K362" s="167"/>
      <c r="L362" s="170"/>
      <c r="M362" s="167"/>
      <c r="N362" s="170"/>
      <c r="O362" s="167"/>
      <c r="P362" s="167"/>
      <c r="Q362" s="167"/>
      <c r="R362" s="167"/>
      <c r="S362" s="167"/>
      <c r="T362" s="167"/>
      <c r="U362" s="167"/>
      <c r="V362" s="167"/>
      <c r="W362" s="167"/>
      <c r="X362" s="167"/>
      <c r="Y362" s="167"/>
      <c r="Z362" s="167"/>
    </row>
    <row r="363" spans="1:26" ht="12.75" customHeight="1">
      <c r="A363" s="167"/>
      <c r="B363" s="167"/>
      <c r="C363" s="167"/>
      <c r="D363" s="167"/>
      <c r="E363" s="168"/>
      <c r="F363" s="167"/>
      <c r="G363" s="167"/>
      <c r="H363" s="169"/>
      <c r="I363" s="170"/>
      <c r="J363" s="167"/>
      <c r="K363" s="167"/>
      <c r="L363" s="170"/>
      <c r="M363" s="167"/>
      <c r="N363" s="170"/>
      <c r="O363" s="167"/>
      <c r="P363" s="167"/>
      <c r="Q363" s="167"/>
      <c r="R363" s="167"/>
      <c r="S363" s="167"/>
      <c r="T363" s="167"/>
      <c r="U363" s="167"/>
      <c r="V363" s="167"/>
      <c r="W363" s="167"/>
      <c r="X363" s="167"/>
      <c r="Y363" s="167"/>
      <c r="Z363" s="167"/>
    </row>
    <row r="364" spans="1:26" ht="12.75" customHeight="1">
      <c r="A364" s="167"/>
      <c r="B364" s="167"/>
      <c r="C364" s="167"/>
      <c r="D364" s="167"/>
      <c r="E364" s="168"/>
      <c r="F364" s="167"/>
      <c r="G364" s="167"/>
      <c r="H364" s="169"/>
      <c r="I364" s="170"/>
      <c r="J364" s="167"/>
      <c r="K364" s="167"/>
      <c r="L364" s="170"/>
      <c r="M364" s="167"/>
      <c r="N364" s="170"/>
      <c r="O364" s="167"/>
      <c r="P364" s="167"/>
      <c r="Q364" s="167"/>
      <c r="R364" s="167"/>
      <c r="S364" s="167"/>
      <c r="T364" s="167"/>
      <c r="U364" s="167"/>
      <c r="V364" s="167"/>
      <c r="W364" s="167"/>
      <c r="X364" s="167"/>
      <c r="Y364" s="167"/>
      <c r="Z364" s="167"/>
    </row>
    <row r="365" spans="1:26" ht="12.75" customHeight="1">
      <c r="A365" s="167"/>
      <c r="B365" s="167"/>
      <c r="C365" s="167"/>
      <c r="D365" s="167"/>
      <c r="E365" s="168"/>
      <c r="F365" s="167"/>
      <c r="G365" s="167"/>
      <c r="H365" s="169"/>
      <c r="I365" s="170"/>
      <c r="J365" s="167"/>
      <c r="K365" s="167"/>
      <c r="L365" s="170"/>
      <c r="M365" s="167"/>
      <c r="N365" s="170"/>
      <c r="O365" s="167"/>
      <c r="P365" s="167"/>
      <c r="Q365" s="167"/>
      <c r="R365" s="167"/>
      <c r="S365" s="167"/>
      <c r="T365" s="167"/>
      <c r="U365" s="167"/>
      <c r="V365" s="167"/>
      <c r="W365" s="167"/>
      <c r="X365" s="167"/>
      <c r="Y365" s="167"/>
      <c r="Z365" s="167"/>
    </row>
    <row r="366" spans="1:26" ht="12.75" customHeight="1">
      <c r="A366" s="167"/>
      <c r="B366" s="167"/>
      <c r="C366" s="167"/>
      <c r="D366" s="167"/>
      <c r="E366" s="168"/>
      <c r="F366" s="167"/>
      <c r="G366" s="167"/>
      <c r="H366" s="169"/>
      <c r="I366" s="170"/>
      <c r="J366" s="167"/>
      <c r="K366" s="167"/>
      <c r="L366" s="170"/>
      <c r="M366" s="167"/>
      <c r="N366" s="170"/>
      <c r="O366" s="167"/>
      <c r="P366" s="167"/>
      <c r="Q366" s="167"/>
      <c r="R366" s="167"/>
      <c r="S366" s="167"/>
      <c r="T366" s="167"/>
      <c r="U366" s="167"/>
      <c r="V366" s="167"/>
      <c r="W366" s="167"/>
      <c r="X366" s="167"/>
      <c r="Y366" s="167"/>
      <c r="Z366" s="167"/>
    </row>
    <row r="367" spans="1:26" ht="12.75" customHeight="1">
      <c r="A367" s="167"/>
      <c r="B367" s="167"/>
      <c r="C367" s="167"/>
      <c r="D367" s="167"/>
      <c r="E367" s="168"/>
      <c r="F367" s="167"/>
      <c r="G367" s="167"/>
      <c r="H367" s="169"/>
      <c r="I367" s="170"/>
      <c r="J367" s="167"/>
      <c r="K367" s="167"/>
      <c r="L367" s="170"/>
      <c r="M367" s="167"/>
      <c r="N367" s="170"/>
      <c r="O367" s="167"/>
      <c r="P367" s="167"/>
      <c r="Q367" s="167"/>
      <c r="R367" s="167"/>
      <c r="S367" s="167"/>
      <c r="T367" s="167"/>
      <c r="U367" s="167"/>
      <c r="V367" s="167"/>
      <c r="W367" s="167"/>
      <c r="X367" s="167"/>
      <c r="Y367" s="167"/>
      <c r="Z367" s="167"/>
    </row>
    <row r="368" spans="1:26" ht="12.75" customHeight="1">
      <c r="A368" s="167"/>
      <c r="B368" s="167"/>
      <c r="C368" s="167"/>
      <c r="D368" s="167"/>
      <c r="E368" s="168"/>
      <c r="F368" s="167"/>
      <c r="G368" s="167"/>
      <c r="H368" s="169"/>
      <c r="I368" s="170"/>
      <c r="J368" s="167"/>
      <c r="K368" s="167"/>
      <c r="L368" s="170"/>
      <c r="M368" s="167"/>
      <c r="N368" s="170"/>
      <c r="O368" s="167"/>
      <c r="P368" s="167"/>
      <c r="Q368" s="167"/>
      <c r="R368" s="167"/>
      <c r="S368" s="167"/>
      <c r="T368" s="167"/>
      <c r="U368" s="167"/>
      <c r="V368" s="167"/>
      <c r="W368" s="167"/>
      <c r="X368" s="167"/>
      <c r="Y368" s="167"/>
      <c r="Z368" s="167"/>
    </row>
    <row r="369" spans="1:26" ht="12.75" customHeight="1">
      <c r="A369" s="167"/>
      <c r="B369" s="167"/>
      <c r="C369" s="167"/>
      <c r="D369" s="167"/>
      <c r="E369" s="168"/>
      <c r="F369" s="167"/>
      <c r="G369" s="167"/>
      <c r="H369" s="169"/>
      <c r="I369" s="170"/>
      <c r="J369" s="167"/>
      <c r="K369" s="167"/>
      <c r="L369" s="170"/>
      <c r="M369" s="167"/>
      <c r="N369" s="170"/>
      <c r="O369" s="167"/>
      <c r="P369" s="167"/>
      <c r="Q369" s="167"/>
      <c r="R369" s="167"/>
      <c r="S369" s="167"/>
      <c r="T369" s="167"/>
      <c r="U369" s="167"/>
      <c r="V369" s="167"/>
      <c r="W369" s="167"/>
      <c r="X369" s="167"/>
      <c r="Y369" s="167"/>
      <c r="Z369" s="167"/>
    </row>
    <row r="370" spans="1:26" ht="12.75" customHeight="1">
      <c r="A370" s="167"/>
      <c r="B370" s="167"/>
      <c r="C370" s="167"/>
      <c r="D370" s="167"/>
      <c r="E370" s="168"/>
      <c r="F370" s="167"/>
      <c r="G370" s="167"/>
      <c r="H370" s="169"/>
      <c r="I370" s="170"/>
      <c r="J370" s="167"/>
      <c r="K370" s="167"/>
      <c r="L370" s="170"/>
      <c r="M370" s="167"/>
      <c r="N370" s="170"/>
      <c r="O370" s="167"/>
      <c r="P370" s="167"/>
      <c r="Q370" s="167"/>
      <c r="R370" s="167"/>
      <c r="S370" s="167"/>
      <c r="T370" s="167"/>
      <c r="U370" s="167"/>
      <c r="V370" s="167"/>
      <c r="W370" s="167"/>
      <c r="X370" s="167"/>
      <c r="Y370" s="167"/>
      <c r="Z370" s="167"/>
    </row>
    <row r="371" spans="1:26" ht="12.75" customHeight="1">
      <c r="A371" s="167"/>
      <c r="B371" s="167"/>
      <c r="C371" s="167"/>
      <c r="D371" s="167"/>
      <c r="E371" s="168"/>
      <c r="F371" s="167"/>
      <c r="G371" s="167"/>
      <c r="H371" s="169"/>
      <c r="I371" s="170"/>
      <c r="J371" s="167"/>
      <c r="K371" s="167"/>
      <c r="L371" s="170"/>
      <c r="M371" s="167"/>
      <c r="N371" s="170"/>
      <c r="O371" s="167"/>
      <c r="P371" s="167"/>
      <c r="Q371" s="167"/>
      <c r="R371" s="167"/>
      <c r="S371" s="167"/>
      <c r="T371" s="167"/>
      <c r="U371" s="167"/>
      <c r="V371" s="167"/>
      <c r="W371" s="167"/>
      <c r="X371" s="167"/>
      <c r="Y371" s="167"/>
      <c r="Z371" s="167"/>
    </row>
    <row r="372" spans="1:26" ht="12.75" customHeight="1">
      <c r="A372" s="167"/>
      <c r="B372" s="167"/>
      <c r="C372" s="167"/>
      <c r="D372" s="167"/>
      <c r="E372" s="168"/>
      <c r="F372" s="167"/>
      <c r="G372" s="167"/>
      <c r="H372" s="169"/>
      <c r="I372" s="170"/>
      <c r="J372" s="167"/>
      <c r="K372" s="167"/>
      <c r="L372" s="170"/>
      <c r="M372" s="167"/>
      <c r="N372" s="170"/>
      <c r="O372" s="167"/>
      <c r="P372" s="167"/>
      <c r="Q372" s="167"/>
      <c r="R372" s="167"/>
      <c r="S372" s="167"/>
      <c r="T372" s="167"/>
      <c r="U372" s="167"/>
      <c r="V372" s="167"/>
      <c r="W372" s="167"/>
      <c r="X372" s="167"/>
      <c r="Y372" s="167"/>
      <c r="Z372" s="167"/>
    </row>
    <row r="373" spans="1:26" ht="12.75" customHeight="1">
      <c r="A373" s="167"/>
      <c r="B373" s="167"/>
      <c r="C373" s="167"/>
      <c r="D373" s="167"/>
      <c r="E373" s="168"/>
      <c r="F373" s="167"/>
      <c r="G373" s="167"/>
      <c r="H373" s="169"/>
      <c r="I373" s="170"/>
      <c r="J373" s="167"/>
      <c r="K373" s="167"/>
      <c r="L373" s="170"/>
      <c r="M373" s="167"/>
      <c r="N373" s="170"/>
      <c r="O373" s="167"/>
      <c r="P373" s="167"/>
      <c r="Q373" s="167"/>
      <c r="R373" s="167"/>
      <c r="S373" s="167"/>
      <c r="T373" s="167"/>
      <c r="U373" s="167"/>
      <c r="V373" s="167"/>
      <c r="W373" s="167"/>
      <c r="X373" s="167"/>
      <c r="Y373" s="167"/>
      <c r="Z373" s="167"/>
    </row>
    <row r="374" spans="1:26" ht="12.75" customHeight="1">
      <c r="A374" s="167"/>
      <c r="B374" s="167"/>
      <c r="C374" s="167"/>
      <c r="D374" s="167"/>
      <c r="E374" s="168"/>
      <c r="F374" s="167"/>
      <c r="G374" s="167"/>
      <c r="H374" s="169"/>
      <c r="I374" s="170"/>
      <c r="J374" s="167"/>
      <c r="K374" s="167"/>
      <c r="L374" s="170"/>
      <c r="M374" s="167"/>
      <c r="N374" s="170"/>
      <c r="O374" s="167"/>
      <c r="P374" s="167"/>
      <c r="Q374" s="167"/>
      <c r="R374" s="167"/>
      <c r="S374" s="167"/>
      <c r="T374" s="167"/>
      <c r="U374" s="167"/>
      <c r="V374" s="167"/>
      <c r="W374" s="167"/>
      <c r="X374" s="167"/>
      <c r="Y374" s="167"/>
      <c r="Z374" s="167"/>
    </row>
    <row r="375" spans="1:26" ht="12.75" customHeight="1">
      <c r="A375" s="167"/>
      <c r="B375" s="167"/>
      <c r="C375" s="167"/>
      <c r="D375" s="167"/>
      <c r="E375" s="168"/>
      <c r="F375" s="167"/>
      <c r="G375" s="167"/>
      <c r="H375" s="169"/>
      <c r="I375" s="170"/>
      <c r="J375" s="167"/>
      <c r="K375" s="167"/>
      <c r="L375" s="170"/>
      <c r="M375" s="167"/>
      <c r="N375" s="170"/>
      <c r="O375" s="167"/>
      <c r="P375" s="167"/>
      <c r="Q375" s="167"/>
      <c r="R375" s="167"/>
      <c r="S375" s="167"/>
      <c r="T375" s="167"/>
      <c r="U375" s="167"/>
      <c r="V375" s="167"/>
      <c r="W375" s="167"/>
      <c r="X375" s="167"/>
      <c r="Y375" s="167"/>
      <c r="Z375" s="167"/>
    </row>
    <row r="376" spans="1:26" ht="12.75" customHeight="1">
      <c r="A376" s="167"/>
      <c r="B376" s="167"/>
      <c r="C376" s="167"/>
      <c r="D376" s="167"/>
      <c r="E376" s="168"/>
      <c r="F376" s="167"/>
      <c r="G376" s="167"/>
      <c r="H376" s="169"/>
      <c r="I376" s="170"/>
      <c r="J376" s="167"/>
      <c r="K376" s="167"/>
      <c r="L376" s="170"/>
      <c r="M376" s="167"/>
      <c r="N376" s="170"/>
      <c r="O376" s="167"/>
      <c r="P376" s="167"/>
      <c r="Q376" s="167"/>
      <c r="R376" s="167"/>
      <c r="S376" s="167"/>
      <c r="T376" s="167"/>
      <c r="U376" s="167"/>
      <c r="V376" s="167"/>
      <c r="W376" s="167"/>
      <c r="X376" s="167"/>
      <c r="Y376" s="167"/>
      <c r="Z376" s="167"/>
    </row>
    <row r="377" spans="1:26" ht="12.75" customHeight="1">
      <c r="A377" s="167"/>
      <c r="B377" s="167"/>
      <c r="C377" s="167"/>
      <c r="D377" s="167"/>
      <c r="E377" s="168"/>
      <c r="F377" s="167"/>
      <c r="G377" s="167"/>
      <c r="H377" s="169"/>
      <c r="I377" s="170"/>
      <c r="J377" s="167"/>
      <c r="K377" s="167"/>
      <c r="L377" s="170"/>
      <c r="M377" s="167"/>
      <c r="N377" s="170"/>
      <c r="O377" s="167"/>
      <c r="P377" s="167"/>
      <c r="Q377" s="167"/>
      <c r="R377" s="167"/>
      <c r="S377" s="167"/>
      <c r="T377" s="167"/>
      <c r="U377" s="167"/>
      <c r="V377" s="167"/>
      <c r="W377" s="167"/>
      <c r="X377" s="167"/>
      <c r="Y377" s="167"/>
      <c r="Z377" s="167"/>
    </row>
    <row r="378" spans="1:26" ht="12.75" customHeight="1">
      <c r="A378" s="167"/>
      <c r="B378" s="167"/>
      <c r="C378" s="167"/>
      <c r="D378" s="167"/>
      <c r="E378" s="168"/>
      <c r="F378" s="167"/>
      <c r="G378" s="167"/>
      <c r="H378" s="169"/>
      <c r="I378" s="170"/>
      <c r="J378" s="167"/>
      <c r="K378" s="167"/>
      <c r="L378" s="170"/>
      <c r="M378" s="167"/>
      <c r="N378" s="170"/>
      <c r="O378" s="167"/>
      <c r="P378" s="167"/>
      <c r="Q378" s="167"/>
      <c r="R378" s="167"/>
      <c r="S378" s="167"/>
      <c r="T378" s="167"/>
      <c r="U378" s="167"/>
      <c r="V378" s="167"/>
      <c r="W378" s="167"/>
      <c r="X378" s="167"/>
      <c r="Y378" s="167"/>
      <c r="Z378" s="167"/>
    </row>
    <row r="379" spans="1:26" ht="12.75" customHeight="1">
      <c r="A379" s="167"/>
      <c r="B379" s="167"/>
      <c r="C379" s="167"/>
      <c r="D379" s="167"/>
      <c r="E379" s="168"/>
      <c r="F379" s="167"/>
      <c r="G379" s="167"/>
      <c r="H379" s="169"/>
      <c r="I379" s="170"/>
      <c r="J379" s="167"/>
      <c r="K379" s="167"/>
      <c r="L379" s="170"/>
      <c r="M379" s="167"/>
      <c r="N379" s="170"/>
      <c r="O379" s="167"/>
      <c r="P379" s="167"/>
      <c r="Q379" s="167"/>
      <c r="R379" s="167"/>
      <c r="S379" s="167"/>
      <c r="T379" s="167"/>
      <c r="U379" s="167"/>
      <c r="V379" s="167"/>
      <c r="W379" s="167"/>
      <c r="X379" s="167"/>
      <c r="Y379" s="167"/>
      <c r="Z379" s="167"/>
    </row>
    <row r="380" spans="1:26" ht="12.75" customHeight="1">
      <c r="A380" s="167"/>
      <c r="B380" s="167"/>
      <c r="C380" s="167"/>
      <c r="D380" s="167"/>
      <c r="E380" s="168"/>
      <c r="F380" s="167"/>
      <c r="G380" s="167"/>
      <c r="H380" s="169"/>
      <c r="I380" s="170"/>
      <c r="J380" s="167"/>
      <c r="K380" s="167"/>
      <c r="L380" s="170"/>
      <c r="M380" s="167"/>
      <c r="N380" s="170"/>
      <c r="O380" s="167"/>
      <c r="P380" s="167"/>
      <c r="Q380" s="167"/>
      <c r="R380" s="167"/>
      <c r="S380" s="167"/>
      <c r="T380" s="167"/>
      <c r="U380" s="167"/>
      <c r="V380" s="167"/>
      <c r="W380" s="167"/>
      <c r="X380" s="167"/>
      <c r="Y380" s="167"/>
      <c r="Z380" s="167"/>
    </row>
    <row r="381" spans="1:26" ht="12.75" customHeight="1">
      <c r="A381" s="167"/>
      <c r="B381" s="167"/>
      <c r="C381" s="167"/>
      <c r="D381" s="167"/>
      <c r="E381" s="168"/>
      <c r="F381" s="167"/>
      <c r="G381" s="167"/>
      <c r="H381" s="169"/>
      <c r="I381" s="170"/>
      <c r="J381" s="167"/>
      <c r="K381" s="167"/>
      <c r="L381" s="170"/>
      <c r="M381" s="167"/>
      <c r="N381" s="170"/>
      <c r="O381" s="167"/>
      <c r="P381" s="167"/>
      <c r="Q381" s="167"/>
      <c r="R381" s="167"/>
      <c r="S381" s="167"/>
      <c r="T381" s="167"/>
      <c r="U381" s="167"/>
      <c r="V381" s="167"/>
      <c r="W381" s="167"/>
      <c r="X381" s="167"/>
      <c r="Y381" s="167"/>
      <c r="Z381" s="167"/>
    </row>
    <row r="382" spans="1:26" ht="12.75" customHeight="1">
      <c r="A382" s="167"/>
      <c r="B382" s="167"/>
      <c r="C382" s="167"/>
      <c r="D382" s="167"/>
      <c r="E382" s="168"/>
      <c r="F382" s="167"/>
      <c r="G382" s="167"/>
      <c r="H382" s="169"/>
      <c r="I382" s="170"/>
      <c r="J382" s="167"/>
      <c r="K382" s="167"/>
      <c r="L382" s="170"/>
      <c r="M382" s="167"/>
      <c r="N382" s="170"/>
      <c r="O382" s="167"/>
      <c r="P382" s="167"/>
      <c r="Q382" s="167"/>
      <c r="R382" s="167"/>
      <c r="S382" s="167"/>
      <c r="T382" s="167"/>
      <c r="U382" s="167"/>
      <c r="V382" s="167"/>
      <c r="W382" s="167"/>
      <c r="X382" s="167"/>
      <c r="Y382" s="167"/>
      <c r="Z382" s="167"/>
    </row>
    <row r="383" spans="1:26" ht="12.75" customHeight="1">
      <c r="A383" s="167"/>
      <c r="B383" s="167"/>
      <c r="C383" s="167"/>
      <c r="D383" s="167"/>
      <c r="E383" s="168"/>
      <c r="F383" s="167"/>
      <c r="G383" s="167"/>
      <c r="H383" s="169"/>
      <c r="I383" s="170"/>
      <c r="J383" s="167"/>
      <c r="K383" s="167"/>
      <c r="L383" s="170"/>
      <c r="M383" s="167"/>
      <c r="N383" s="170"/>
      <c r="O383" s="167"/>
      <c r="P383" s="167"/>
      <c r="Q383" s="167"/>
      <c r="R383" s="167"/>
      <c r="S383" s="167"/>
      <c r="T383" s="167"/>
      <c r="U383" s="167"/>
      <c r="V383" s="167"/>
      <c r="W383" s="167"/>
      <c r="X383" s="167"/>
      <c r="Y383" s="167"/>
      <c r="Z383" s="167"/>
    </row>
    <row r="384" spans="1:26" ht="12.75" customHeight="1">
      <c r="A384" s="167"/>
      <c r="B384" s="167"/>
      <c r="C384" s="167"/>
      <c r="D384" s="167"/>
      <c r="E384" s="168"/>
      <c r="F384" s="167"/>
      <c r="G384" s="167"/>
      <c r="H384" s="169"/>
      <c r="I384" s="170"/>
      <c r="J384" s="167"/>
      <c r="K384" s="167"/>
      <c r="L384" s="170"/>
      <c r="M384" s="167"/>
      <c r="N384" s="170"/>
      <c r="O384" s="167"/>
      <c r="P384" s="167"/>
      <c r="Q384" s="167"/>
      <c r="R384" s="167"/>
      <c r="S384" s="167"/>
      <c r="T384" s="167"/>
      <c r="U384" s="167"/>
      <c r="V384" s="167"/>
      <c r="W384" s="167"/>
      <c r="X384" s="167"/>
      <c r="Y384" s="167"/>
      <c r="Z384" s="167"/>
    </row>
    <row r="385" spans="1:26" ht="12.75" customHeight="1">
      <c r="A385" s="167"/>
      <c r="B385" s="167"/>
      <c r="C385" s="167"/>
      <c r="D385" s="167"/>
      <c r="E385" s="168"/>
      <c r="F385" s="167"/>
      <c r="G385" s="167"/>
      <c r="H385" s="169"/>
      <c r="I385" s="170"/>
      <c r="J385" s="167"/>
      <c r="K385" s="167"/>
      <c r="L385" s="170"/>
      <c r="M385" s="167"/>
      <c r="N385" s="170"/>
      <c r="O385" s="167"/>
      <c r="P385" s="167"/>
      <c r="Q385" s="167"/>
      <c r="R385" s="167"/>
      <c r="S385" s="167"/>
      <c r="T385" s="167"/>
      <c r="U385" s="167"/>
      <c r="V385" s="167"/>
      <c r="W385" s="167"/>
      <c r="X385" s="167"/>
      <c r="Y385" s="167"/>
      <c r="Z385" s="167"/>
    </row>
    <row r="386" spans="1:26" ht="12.75" customHeight="1">
      <c r="A386" s="167"/>
      <c r="B386" s="167"/>
      <c r="C386" s="167"/>
      <c r="D386" s="167"/>
      <c r="E386" s="168"/>
      <c r="F386" s="167"/>
      <c r="G386" s="167"/>
      <c r="H386" s="169"/>
      <c r="I386" s="170"/>
      <c r="J386" s="167"/>
      <c r="K386" s="167"/>
      <c r="L386" s="170"/>
      <c r="M386" s="167"/>
      <c r="N386" s="170"/>
      <c r="O386" s="167"/>
      <c r="P386" s="167"/>
      <c r="Q386" s="167"/>
      <c r="R386" s="167"/>
      <c r="S386" s="167"/>
      <c r="T386" s="167"/>
      <c r="U386" s="167"/>
      <c r="V386" s="167"/>
      <c r="W386" s="167"/>
      <c r="X386" s="167"/>
      <c r="Y386" s="167"/>
      <c r="Z386" s="167"/>
    </row>
    <row r="387" spans="1:26" ht="12.75" customHeight="1">
      <c r="A387" s="167"/>
      <c r="B387" s="167"/>
      <c r="C387" s="167"/>
      <c r="D387" s="167"/>
      <c r="E387" s="168"/>
      <c r="F387" s="167"/>
      <c r="G387" s="167"/>
      <c r="H387" s="169"/>
      <c r="I387" s="170"/>
      <c r="J387" s="167"/>
      <c r="K387" s="167"/>
      <c r="L387" s="170"/>
      <c r="M387" s="167"/>
      <c r="N387" s="170"/>
      <c r="O387" s="167"/>
      <c r="P387" s="167"/>
      <c r="Q387" s="167"/>
      <c r="R387" s="167"/>
      <c r="S387" s="167"/>
      <c r="T387" s="167"/>
      <c r="U387" s="167"/>
      <c r="V387" s="167"/>
      <c r="W387" s="167"/>
      <c r="X387" s="167"/>
      <c r="Y387" s="167"/>
      <c r="Z387" s="167"/>
    </row>
    <row r="388" spans="1:26" ht="12.75" customHeight="1">
      <c r="A388" s="167"/>
      <c r="B388" s="167"/>
      <c r="C388" s="167"/>
      <c r="D388" s="167"/>
      <c r="E388" s="168"/>
      <c r="F388" s="167"/>
      <c r="G388" s="167"/>
      <c r="H388" s="169"/>
      <c r="I388" s="170"/>
      <c r="J388" s="167"/>
      <c r="K388" s="167"/>
      <c r="L388" s="170"/>
      <c r="M388" s="167"/>
      <c r="N388" s="170"/>
      <c r="O388" s="167"/>
      <c r="P388" s="167"/>
      <c r="Q388" s="167"/>
      <c r="R388" s="167"/>
      <c r="S388" s="167"/>
      <c r="T388" s="167"/>
      <c r="U388" s="167"/>
      <c r="V388" s="167"/>
      <c r="W388" s="167"/>
      <c r="X388" s="167"/>
      <c r="Y388" s="167"/>
      <c r="Z388" s="167"/>
    </row>
    <row r="389" spans="1:26" ht="12.75" customHeight="1">
      <c r="A389" s="167"/>
      <c r="B389" s="167"/>
      <c r="C389" s="167"/>
      <c r="D389" s="167"/>
      <c r="E389" s="168"/>
      <c r="F389" s="167"/>
      <c r="G389" s="167"/>
      <c r="H389" s="169"/>
      <c r="I389" s="170"/>
      <c r="J389" s="167"/>
      <c r="K389" s="167"/>
      <c r="L389" s="170"/>
      <c r="M389" s="167"/>
      <c r="N389" s="170"/>
      <c r="O389" s="167"/>
      <c r="P389" s="167"/>
      <c r="Q389" s="167"/>
      <c r="R389" s="167"/>
      <c r="S389" s="167"/>
      <c r="T389" s="167"/>
      <c r="U389" s="167"/>
      <c r="V389" s="167"/>
      <c r="W389" s="167"/>
      <c r="X389" s="167"/>
      <c r="Y389" s="167"/>
      <c r="Z389" s="167"/>
    </row>
    <row r="390" spans="1:26" ht="12.75" customHeight="1">
      <c r="A390" s="167"/>
      <c r="B390" s="167"/>
      <c r="C390" s="167"/>
      <c r="D390" s="167"/>
      <c r="E390" s="168"/>
      <c r="F390" s="167"/>
      <c r="G390" s="167"/>
      <c r="H390" s="169"/>
      <c r="I390" s="170"/>
      <c r="J390" s="167"/>
      <c r="K390" s="167"/>
      <c r="L390" s="170"/>
      <c r="M390" s="167"/>
      <c r="N390" s="170"/>
      <c r="O390" s="167"/>
      <c r="P390" s="167"/>
      <c r="Q390" s="167"/>
      <c r="R390" s="167"/>
      <c r="S390" s="167"/>
      <c r="T390" s="167"/>
      <c r="U390" s="167"/>
      <c r="V390" s="167"/>
      <c r="W390" s="167"/>
      <c r="X390" s="167"/>
      <c r="Y390" s="167"/>
      <c r="Z390" s="167"/>
    </row>
    <row r="391" spans="1:26" ht="12.75" customHeight="1">
      <c r="A391" s="167"/>
      <c r="B391" s="167"/>
      <c r="C391" s="167"/>
      <c r="D391" s="167"/>
      <c r="E391" s="168"/>
      <c r="F391" s="167"/>
      <c r="G391" s="167"/>
      <c r="H391" s="169"/>
      <c r="I391" s="170"/>
      <c r="J391" s="167"/>
      <c r="K391" s="167"/>
      <c r="L391" s="170"/>
      <c r="M391" s="167"/>
      <c r="N391" s="170"/>
      <c r="O391" s="167"/>
      <c r="P391" s="167"/>
      <c r="Q391" s="167"/>
      <c r="R391" s="167"/>
      <c r="S391" s="167"/>
      <c r="T391" s="167"/>
      <c r="U391" s="167"/>
      <c r="V391" s="167"/>
      <c r="W391" s="167"/>
      <c r="X391" s="167"/>
      <c r="Y391" s="167"/>
      <c r="Z391" s="167"/>
    </row>
    <row r="392" spans="1:26" ht="12.75" customHeight="1">
      <c r="A392" s="167"/>
      <c r="B392" s="167"/>
      <c r="C392" s="167"/>
      <c r="D392" s="167"/>
      <c r="E392" s="168"/>
      <c r="F392" s="167"/>
      <c r="G392" s="167"/>
      <c r="H392" s="169"/>
      <c r="I392" s="170"/>
      <c r="J392" s="167"/>
      <c r="K392" s="167"/>
      <c r="L392" s="170"/>
      <c r="M392" s="167"/>
      <c r="N392" s="170"/>
      <c r="O392" s="167"/>
      <c r="P392" s="167"/>
      <c r="Q392" s="167"/>
      <c r="R392" s="167"/>
      <c r="S392" s="167"/>
      <c r="T392" s="167"/>
      <c r="U392" s="167"/>
      <c r="V392" s="167"/>
      <c r="W392" s="167"/>
      <c r="X392" s="167"/>
      <c r="Y392" s="167"/>
      <c r="Z392" s="167"/>
    </row>
    <row r="393" spans="1:26" ht="12.75" customHeight="1">
      <c r="A393" s="167"/>
      <c r="B393" s="167"/>
      <c r="C393" s="167"/>
      <c r="D393" s="167"/>
      <c r="E393" s="168"/>
      <c r="F393" s="167"/>
      <c r="G393" s="167"/>
      <c r="H393" s="169"/>
      <c r="I393" s="170"/>
      <c r="J393" s="167"/>
      <c r="K393" s="167"/>
      <c r="L393" s="170"/>
      <c r="M393" s="167"/>
      <c r="N393" s="170"/>
      <c r="O393" s="167"/>
      <c r="P393" s="167"/>
      <c r="Q393" s="167"/>
      <c r="R393" s="167"/>
      <c r="S393" s="167"/>
      <c r="T393" s="167"/>
      <c r="U393" s="167"/>
      <c r="V393" s="167"/>
      <c r="W393" s="167"/>
      <c r="X393" s="167"/>
      <c r="Y393" s="167"/>
      <c r="Z393" s="167"/>
    </row>
    <row r="394" spans="1:26" ht="12.75" customHeight="1">
      <c r="A394" s="167"/>
      <c r="B394" s="167"/>
      <c r="C394" s="167"/>
      <c r="D394" s="167"/>
      <c r="E394" s="168"/>
      <c r="F394" s="167"/>
      <c r="G394" s="167"/>
      <c r="H394" s="169"/>
      <c r="I394" s="170"/>
      <c r="J394" s="167"/>
      <c r="K394" s="167"/>
      <c r="L394" s="170"/>
      <c r="M394" s="167"/>
      <c r="N394" s="170"/>
      <c r="O394" s="167"/>
      <c r="P394" s="167"/>
      <c r="Q394" s="167"/>
      <c r="R394" s="167"/>
      <c r="S394" s="167"/>
      <c r="T394" s="167"/>
      <c r="U394" s="167"/>
      <c r="V394" s="167"/>
      <c r="W394" s="167"/>
      <c r="X394" s="167"/>
      <c r="Y394" s="167"/>
      <c r="Z394" s="167"/>
    </row>
    <row r="395" spans="1:26" ht="12.75" customHeight="1">
      <c r="A395" s="167"/>
      <c r="B395" s="167"/>
      <c r="C395" s="167"/>
      <c r="D395" s="167"/>
      <c r="E395" s="168"/>
      <c r="F395" s="167"/>
      <c r="G395" s="167"/>
      <c r="H395" s="169"/>
      <c r="I395" s="170"/>
      <c r="J395" s="167"/>
      <c r="K395" s="167"/>
      <c r="L395" s="170"/>
      <c r="M395" s="167"/>
      <c r="N395" s="170"/>
      <c r="O395" s="167"/>
      <c r="P395" s="167"/>
      <c r="Q395" s="167"/>
      <c r="R395" s="167"/>
      <c r="S395" s="167"/>
      <c r="T395" s="167"/>
      <c r="U395" s="167"/>
      <c r="V395" s="167"/>
      <c r="W395" s="167"/>
      <c r="X395" s="167"/>
      <c r="Y395" s="167"/>
      <c r="Z395" s="167"/>
    </row>
    <row r="396" spans="1:26" ht="12.75" customHeight="1">
      <c r="A396" s="167"/>
      <c r="B396" s="167"/>
      <c r="C396" s="167"/>
      <c r="D396" s="167"/>
      <c r="E396" s="168"/>
      <c r="F396" s="167"/>
      <c r="G396" s="167"/>
      <c r="H396" s="169"/>
      <c r="I396" s="170"/>
      <c r="J396" s="167"/>
      <c r="K396" s="167"/>
      <c r="L396" s="170"/>
      <c r="M396" s="167"/>
      <c r="N396" s="170"/>
      <c r="O396" s="167"/>
      <c r="P396" s="167"/>
      <c r="Q396" s="167"/>
      <c r="R396" s="167"/>
      <c r="S396" s="167"/>
      <c r="T396" s="167"/>
      <c r="U396" s="167"/>
      <c r="V396" s="167"/>
      <c r="W396" s="167"/>
      <c r="X396" s="167"/>
      <c r="Y396" s="167"/>
      <c r="Z396" s="167"/>
    </row>
    <row r="397" spans="1:26" ht="12.75" customHeight="1">
      <c r="A397" s="167"/>
      <c r="B397" s="167"/>
      <c r="C397" s="167"/>
      <c r="D397" s="167"/>
      <c r="E397" s="168"/>
      <c r="F397" s="167"/>
      <c r="G397" s="167"/>
      <c r="H397" s="169"/>
      <c r="I397" s="170"/>
      <c r="J397" s="167"/>
      <c r="K397" s="167"/>
      <c r="L397" s="170"/>
      <c r="M397" s="167"/>
      <c r="N397" s="170"/>
      <c r="O397" s="167"/>
      <c r="P397" s="167"/>
      <c r="Q397" s="167"/>
      <c r="R397" s="167"/>
      <c r="S397" s="167"/>
      <c r="T397" s="167"/>
      <c r="U397" s="167"/>
      <c r="V397" s="167"/>
      <c r="W397" s="167"/>
      <c r="X397" s="167"/>
      <c r="Y397" s="167"/>
      <c r="Z397" s="167"/>
    </row>
    <row r="398" spans="1:26" ht="12.75" customHeight="1">
      <c r="A398" s="167"/>
      <c r="B398" s="167"/>
      <c r="C398" s="167"/>
      <c r="D398" s="167"/>
      <c r="E398" s="168"/>
      <c r="F398" s="167"/>
      <c r="G398" s="167"/>
      <c r="H398" s="169"/>
      <c r="I398" s="170"/>
      <c r="J398" s="167"/>
      <c r="K398" s="167"/>
      <c r="L398" s="170"/>
      <c r="M398" s="167"/>
      <c r="N398" s="170"/>
      <c r="O398" s="167"/>
      <c r="P398" s="167"/>
      <c r="Q398" s="167"/>
      <c r="R398" s="167"/>
      <c r="S398" s="167"/>
      <c r="T398" s="167"/>
      <c r="U398" s="167"/>
      <c r="V398" s="167"/>
      <c r="W398" s="167"/>
      <c r="X398" s="167"/>
      <c r="Y398" s="167"/>
      <c r="Z398" s="167"/>
    </row>
    <row r="399" spans="1:26" ht="12.75" customHeight="1">
      <c r="A399" s="167"/>
      <c r="B399" s="167"/>
      <c r="C399" s="167"/>
      <c r="D399" s="167"/>
      <c r="E399" s="168"/>
      <c r="F399" s="167"/>
      <c r="G399" s="167"/>
      <c r="H399" s="169"/>
      <c r="I399" s="170"/>
      <c r="J399" s="167"/>
      <c r="K399" s="167"/>
      <c r="L399" s="170"/>
      <c r="M399" s="167"/>
      <c r="N399" s="170"/>
      <c r="O399" s="167"/>
      <c r="P399" s="167"/>
      <c r="Q399" s="167"/>
      <c r="R399" s="167"/>
      <c r="S399" s="167"/>
      <c r="T399" s="167"/>
      <c r="U399" s="167"/>
      <c r="V399" s="167"/>
      <c r="W399" s="167"/>
      <c r="X399" s="167"/>
      <c r="Y399" s="167"/>
      <c r="Z399" s="167"/>
    </row>
    <row r="400" spans="1:26" ht="12.75" customHeight="1">
      <c r="A400" s="167"/>
      <c r="B400" s="167"/>
      <c r="C400" s="167"/>
      <c r="D400" s="167"/>
      <c r="E400" s="168"/>
      <c r="F400" s="167"/>
      <c r="G400" s="167"/>
      <c r="H400" s="169"/>
      <c r="I400" s="170"/>
      <c r="J400" s="167"/>
      <c r="K400" s="167"/>
      <c r="L400" s="170"/>
      <c r="M400" s="167"/>
      <c r="N400" s="170"/>
      <c r="O400" s="167"/>
      <c r="P400" s="167"/>
      <c r="Q400" s="167"/>
      <c r="R400" s="167"/>
      <c r="S400" s="167"/>
      <c r="T400" s="167"/>
      <c r="U400" s="167"/>
      <c r="V400" s="167"/>
      <c r="W400" s="167"/>
      <c r="X400" s="167"/>
      <c r="Y400" s="167"/>
      <c r="Z400" s="167"/>
    </row>
    <row r="401" spans="1:26" ht="12.75" customHeight="1">
      <c r="A401" s="167"/>
      <c r="B401" s="167"/>
      <c r="C401" s="167"/>
      <c r="D401" s="167"/>
      <c r="E401" s="168"/>
      <c r="F401" s="167"/>
      <c r="G401" s="167"/>
      <c r="H401" s="169"/>
      <c r="I401" s="170"/>
      <c r="J401" s="167"/>
      <c r="K401" s="167"/>
      <c r="L401" s="170"/>
      <c r="M401" s="167"/>
      <c r="N401" s="170"/>
      <c r="O401" s="167"/>
      <c r="P401" s="167"/>
      <c r="Q401" s="167"/>
      <c r="R401" s="167"/>
      <c r="S401" s="167"/>
      <c r="T401" s="167"/>
      <c r="U401" s="167"/>
      <c r="V401" s="167"/>
      <c r="W401" s="167"/>
      <c r="X401" s="167"/>
      <c r="Y401" s="167"/>
      <c r="Z401" s="167"/>
    </row>
    <row r="402" spans="1:26" ht="12.75" customHeight="1">
      <c r="A402" s="167"/>
      <c r="B402" s="167"/>
      <c r="C402" s="167"/>
      <c r="D402" s="167"/>
      <c r="E402" s="168"/>
      <c r="F402" s="167"/>
      <c r="G402" s="167"/>
      <c r="H402" s="169"/>
      <c r="I402" s="170"/>
      <c r="J402" s="167"/>
      <c r="K402" s="167"/>
      <c r="L402" s="170"/>
      <c r="M402" s="167"/>
      <c r="N402" s="170"/>
      <c r="O402" s="167"/>
      <c r="P402" s="167"/>
      <c r="Q402" s="167"/>
      <c r="R402" s="167"/>
      <c r="S402" s="167"/>
      <c r="T402" s="167"/>
      <c r="U402" s="167"/>
      <c r="V402" s="167"/>
      <c r="W402" s="167"/>
      <c r="X402" s="167"/>
      <c r="Y402" s="167"/>
      <c r="Z402" s="167"/>
    </row>
    <row r="403" spans="1:26" ht="12.75" customHeight="1">
      <c r="A403" s="167"/>
      <c r="B403" s="167"/>
      <c r="C403" s="167"/>
      <c r="D403" s="167"/>
      <c r="E403" s="168"/>
      <c r="F403" s="167"/>
      <c r="G403" s="167"/>
      <c r="H403" s="169"/>
      <c r="I403" s="170"/>
      <c r="J403" s="167"/>
      <c r="K403" s="167"/>
      <c r="L403" s="170"/>
      <c r="M403" s="167"/>
      <c r="N403" s="170"/>
      <c r="O403" s="167"/>
      <c r="P403" s="167"/>
      <c r="Q403" s="167"/>
      <c r="R403" s="167"/>
      <c r="S403" s="167"/>
      <c r="T403" s="167"/>
      <c r="U403" s="167"/>
      <c r="V403" s="167"/>
      <c r="W403" s="167"/>
      <c r="X403" s="167"/>
      <c r="Y403" s="167"/>
      <c r="Z403" s="167"/>
    </row>
    <row r="404" spans="1:26" ht="12.75" customHeight="1">
      <c r="A404" s="167"/>
      <c r="B404" s="167"/>
      <c r="C404" s="167"/>
      <c r="D404" s="167"/>
      <c r="E404" s="168"/>
      <c r="F404" s="167"/>
      <c r="G404" s="167"/>
      <c r="H404" s="169"/>
      <c r="I404" s="170"/>
      <c r="J404" s="167"/>
      <c r="K404" s="167"/>
      <c r="L404" s="170"/>
      <c r="M404" s="167"/>
      <c r="N404" s="170"/>
      <c r="O404" s="167"/>
      <c r="P404" s="167"/>
      <c r="Q404" s="167"/>
      <c r="R404" s="167"/>
      <c r="S404" s="167"/>
      <c r="T404" s="167"/>
      <c r="U404" s="167"/>
      <c r="V404" s="167"/>
      <c r="W404" s="167"/>
      <c r="X404" s="167"/>
      <c r="Y404" s="167"/>
      <c r="Z404" s="167"/>
    </row>
    <row r="405" spans="1:26" ht="12.75" customHeight="1">
      <c r="A405" s="167"/>
      <c r="B405" s="167"/>
      <c r="C405" s="167"/>
      <c r="D405" s="167"/>
      <c r="E405" s="168"/>
      <c r="F405" s="167"/>
      <c r="G405" s="167"/>
      <c r="H405" s="169"/>
      <c r="I405" s="170"/>
      <c r="J405" s="167"/>
      <c r="K405" s="167"/>
      <c r="L405" s="170"/>
      <c r="M405" s="167"/>
      <c r="N405" s="170"/>
      <c r="O405" s="167"/>
      <c r="P405" s="167"/>
      <c r="Q405" s="167"/>
      <c r="R405" s="167"/>
      <c r="S405" s="167"/>
      <c r="T405" s="167"/>
      <c r="U405" s="167"/>
      <c r="V405" s="167"/>
      <c r="W405" s="167"/>
      <c r="X405" s="167"/>
      <c r="Y405" s="167"/>
      <c r="Z405" s="167"/>
    </row>
    <row r="406" spans="1:26" ht="12.75" customHeight="1">
      <c r="A406" s="167"/>
      <c r="B406" s="167"/>
      <c r="C406" s="167"/>
      <c r="D406" s="167"/>
      <c r="E406" s="168"/>
      <c r="F406" s="167"/>
      <c r="G406" s="167"/>
      <c r="H406" s="169"/>
      <c r="I406" s="170"/>
      <c r="J406" s="167"/>
      <c r="K406" s="167"/>
      <c r="L406" s="170"/>
      <c r="M406" s="167"/>
      <c r="N406" s="170"/>
      <c r="O406" s="167"/>
      <c r="P406" s="167"/>
      <c r="Q406" s="167"/>
      <c r="R406" s="167"/>
      <c r="S406" s="167"/>
      <c r="T406" s="167"/>
      <c r="U406" s="167"/>
      <c r="V406" s="167"/>
      <c r="W406" s="167"/>
      <c r="X406" s="167"/>
      <c r="Y406" s="167"/>
      <c r="Z406" s="167"/>
    </row>
    <row r="407" spans="1:26" ht="12.75" customHeight="1">
      <c r="A407" s="167"/>
      <c r="B407" s="167"/>
      <c r="C407" s="167"/>
      <c r="D407" s="167"/>
      <c r="E407" s="168"/>
      <c r="F407" s="167"/>
      <c r="G407" s="167"/>
      <c r="H407" s="169"/>
      <c r="I407" s="170"/>
      <c r="J407" s="167"/>
      <c r="K407" s="167"/>
      <c r="L407" s="170"/>
      <c r="M407" s="167"/>
      <c r="N407" s="170"/>
      <c r="O407" s="167"/>
      <c r="P407" s="167"/>
      <c r="Q407" s="167"/>
      <c r="R407" s="167"/>
      <c r="S407" s="167"/>
      <c r="T407" s="167"/>
      <c r="U407" s="167"/>
      <c r="V407" s="167"/>
      <c r="W407" s="167"/>
      <c r="X407" s="167"/>
      <c r="Y407" s="167"/>
      <c r="Z407" s="167"/>
    </row>
    <row r="408" spans="1:26" ht="12.75" customHeight="1">
      <c r="A408" s="167"/>
      <c r="B408" s="167"/>
      <c r="C408" s="167"/>
      <c r="D408" s="167"/>
      <c r="E408" s="168"/>
      <c r="F408" s="167"/>
      <c r="G408" s="167"/>
      <c r="H408" s="169"/>
      <c r="I408" s="170"/>
      <c r="J408" s="167"/>
      <c r="K408" s="167"/>
      <c r="L408" s="170"/>
      <c r="M408" s="167"/>
      <c r="N408" s="170"/>
      <c r="O408" s="167"/>
      <c r="P408" s="167"/>
      <c r="Q408" s="167"/>
      <c r="R408" s="167"/>
      <c r="S408" s="167"/>
      <c r="T408" s="167"/>
      <c r="U408" s="167"/>
      <c r="V408" s="167"/>
      <c r="W408" s="167"/>
      <c r="X408" s="167"/>
      <c r="Y408" s="167"/>
      <c r="Z408" s="167"/>
    </row>
    <row r="409" spans="1:26" ht="12.75" customHeight="1">
      <c r="A409" s="167"/>
      <c r="B409" s="167"/>
      <c r="C409" s="167"/>
      <c r="D409" s="167"/>
      <c r="E409" s="168"/>
      <c r="F409" s="167"/>
      <c r="G409" s="167"/>
      <c r="H409" s="169"/>
      <c r="I409" s="170"/>
      <c r="J409" s="167"/>
      <c r="K409" s="167"/>
      <c r="L409" s="170"/>
      <c r="M409" s="167"/>
      <c r="N409" s="170"/>
      <c r="O409" s="167"/>
      <c r="P409" s="167"/>
      <c r="Q409" s="167"/>
      <c r="R409" s="167"/>
      <c r="S409" s="167"/>
      <c r="T409" s="167"/>
      <c r="U409" s="167"/>
      <c r="V409" s="167"/>
      <c r="W409" s="167"/>
      <c r="X409" s="167"/>
      <c r="Y409" s="167"/>
      <c r="Z409" s="167"/>
    </row>
    <row r="410" spans="1:26" ht="12.75" customHeight="1">
      <c r="A410" s="167"/>
      <c r="B410" s="167"/>
      <c r="C410" s="167"/>
      <c r="D410" s="167"/>
      <c r="E410" s="168"/>
      <c r="F410" s="167"/>
      <c r="G410" s="167"/>
      <c r="H410" s="169"/>
      <c r="I410" s="170"/>
      <c r="J410" s="167"/>
      <c r="K410" s="167"/>
      <c r="L410" s="170"/>
      <c r="M410" s="167"/>
      <c r="N410" s="170"/>
      <c r="O410" s="167"/>
      <c r="P410" s="167"/>
      <c r="Q410" s="167"/>
      <c r="R410" s="167"/>
      <c r="S410" s="167"/>
      <c r="T410" s="167"/>
      <c r="U410" s="167"/>
      <c r="V410" s="167"/>
      <c r="W410" s="167"/>
      <c r="X410" s="167"/>
      <c r="Y410" s="167"/>
      <c r="Z410" s="167"/>
    </row>
    <row r="411" spans="1:26" ht="12.75" customHeight="1">
      <c r="A411" s="167"/>
      <c r="B411" s="167"/>
      <c r="C411" s="167"/>
      <c r="D411" s="167"/>
      <c r="E411" s="168"/>
      <c r="F411" s="167"/>
      <c r="G411" s="167"/>
      <c r="H411" s="169"/>
      <c r="I411" s="170"/>
      <c r="J411" s="167"/>
      <c r="K411" s="167"/>
      <c r="L411" s="170"/>
      <c r="M411" s="167"/>
      <c r="N411" s="170"/>
      <c r="O411" s="167"/>
      <c r="P411" s="167"/>
      <c r="Q411" s="167"/>
      <c r="R411" s="167"/>
      <c r="S411" s="167"/>
      <c r="T411" s="167"/>
      <c r="U411" s="167"/>
      <c r="V411" s="167"/>
      <c r="W411" s="167"/>
      <c r="X411" s="167"/>
      <c r="Y411" s="167"/>
      <c r="Z411" s="167"/>
    </row>
    <row r="412" spans="1:26" ht="12.75" customHeight="1">
      <c r="A412" s="167"/>
      <c r="B412" s="167"/>
      <c r="C412" s="167"/>
      <c r="D412" s="167"/>
      <c r="E412" s="168"/>
      <c r="F412" s="167"/>
      <c r="G412" s="167"/>
      <c r="H412" s="169"/>
      <c r="I412" s="170"/>
      <c r="J412" s="167"/>
      <c r="K412" s="167"/>
      <c r="L412" s="170"/>
      <c r="M412" s="167"/>
      <c r="N412" s="170"/>
      <c r="O412" s="167"/>
      <c r="P412" s="167"/>
      <c r="Q412" s="167"/>
      <c r="R412" s="167"/>
      <c r="S412" s="167"/>
      <c r="T412" s="167"/>
      <c r="U412" s="167"/>
      <c r="V412" s="167"/>
      <c r="W412" s="167"/>
      <c r="X412" s="167"/>
      <c r="Y412" s="167"/>
      <c r="Z412" s="167"/>
    </row>
    <row r="413" spans="1:26" ht="12.75" customHeight="1">
      <c r="A413" s="167"/>
      <c r="B413" s="167"/>
      <c r="C413" s="167"/>
      <c r="D413" s="167"/>
      <c r="E413" s="168"/>
      <c r="F413" s="167"/>
      <c r="G413" s="167"/>
      <c r="H413" s="169"/>
      <c r="I413" s="170"/>
      <c r="J413" s="167"/>
      <c r="K413" s="167"/>
      <c r="L413" s="170"/>
      <c r="M413" s="167"/>
      <c r="N413" s="170"/>
      <c r="O413" s="167"/>
      <c r="P413" s="167"/>
      <c r="Q413" s="167"/>
      <c r="R413" s="167"/>
      <c r="S413" s="167"/>
      <c r="T413" s="167"/>
      <c r="U413" s="167"/>
      <c r="V413" s="167"/>
      <c r="W413" s="167"/>
      <c r="X413" s="167"/>
      <c r="Y413" s="167"/>
      <c r="Z413" s="167"/>
    </row>
    <row r="414" spans="1:26" ht="12.75" customHeight="1">
      <c r="A414" s="167"/>
      <c r="B414" s="167"/>
      <c r="C414" s="167"/>
      <c r="D414" s="167"/>
      <c r="E414" s="168"/>
      <c r="F414" s="167"/>
      <c r="G414" s="167"/>
      <c r="H414" s="169"/>
      <c r="I414" s="170"/>
      <c r="J414" s="167"/>
      <c r="K414" s="167"/>
      <c r="L414" s="170"/>
      <c r="M414" s="167"/>
      <c r="N414" s="170"/>
      <c r="O414" s="167"/>
      <c r="P414" s="167"/>
      <c r="Q414" s="167"/>
      <c r="R414" s="167"/>
      <c r="S414" s="167"/>
      <c r="T414" s="167"/>
      <c r="U414" s="167"/>
      <c r="V414" s="167"/>
      <c r="W414" s="167"/>
      <c r="X414" s="167"/>
      <c r="Y414" s="167"/>
      <c r="Z414" s="167"/>
    </row>
    <row r="415" spans="1:26" ht="12.75" customHeight="1">
      <c r="A415" s="167"/>
      <c r="B415" s="167"/>
      <c r="C415" s="167"/>
      <c r="D415" s="167"/>
      <c r="E415" s="168"/>
      <c r="F415" s="167"/>
      <c r="G415" s="167"/>
      <c r="H415" s="169"/>
      <c r="I415" s="170"/>
      <c r="J415" s="167"/>
      <c r="K415" s="167"/>
      <c r="L415" s="170"/>
      <c r="M415" s="167"/>
      <c r="N415" s="170"/>
      <c r="O415" s="167"/>
      <c r="P415" s="167"/>
      <c r="Q415" s="167"/>
      <c r="R415" s="167"/>
      <c r="S415" s="167"/>
      <c r="T415" s="167"/>
      <c r="U415" s="167"/>
      <c r="V415" s="167"/>
      <c r="W415" s="167"/>
      <c r="X415" s="167"/>
      <c r="Y415" s="167"/>
      <c r="Z415" s="167"/>
    </row>
    <row r="416" spans="1:26" ht="12.75" customHeight="1">
      <c r="A416" s="167"/>
      <c r="B416" s="167"/>
      <c r="C416" s="167"/>
      <c r="D416" s="167"/>
      <c r="E416" s="168"/>
      <c r="F416" s="167"/>
      <c r="G416" s="167"/>
      <c r="H416" s="169"/>
      <c r="I416" s="170"/>
      <c r="J416" s="167"/>
      <c r="K416" s="167"/>
      <c r="L416" s="170"/>
      <c r="M416" s="167"/>
      <c r="N416" s="170"/>
      <c r="O416" s="167"/>
      <c r="P416" s="167"/>
      <c r="Q416" s="167"/>
      <c r="R416" s="167"/>
      <c r="S416" s="167"/>
      <c r="T416" s="167"/>
      <c r="U416" s="167"/>
      <c r="V416" s="167"/>
      <c r="W416" s="167"/>
      <c r="X416" s="167"/>
      <c r="Y416" s="167"/>
      <c r="Z416" s="167"/>
    </row>
    <row r="417" spans="1:26" ht="12.75" customHeight="1">
      <c r="A417" s="167"/>
      <c r="B417" s="167"/>
      <c r="C417" s="167"/>
      <c r="D417" s="167"/>
      <c r="E417" s="168"/>
      <c r="F417" s="167"/>
      <c r="G417" s="167"/>
      <c r="H417" s="169"/>
      <c r="I417" s="170"/>
      <c r="J417" s="167"/>
      <c r="K417" s="167"/>
      <c r="L417" s="170"/>
      <c r="M417" s="167"/>
      <c r="N417" s="170"/>
      <c r="O417" s="167"/>
      <c r="P417" s="167"/>
      <c r="Q417" s="167"/>
      <c r="R417" s="167"/>
      <c r="S417" s="167"/>
      <c r="T417" s="167"/>
      <c r="U417" s="167"/>
      <c r="V417" s="167"/>
      <c r="W417" s="167"/>
      <c r="X417" s="167"/>
      <c r="Y417" s="167"/>
      <c r="Z417" s="167"/>
    </row>
    <row r="418" spans="1:26" ht="12.75" customHeight="1">
      <c r="A418" s="167"/>
      <c r="B418" s="167"/>
      <c r="C418" s="167"/>
      <c r="D418" s="167"/>
      <c r="E418" s="168"/>
      <c r="F418" s="167"/>
      <c r="G418" s="167"/>
      <c r="H418" s="169"/>
      <c r="I418" s="170"/>
      <c r="J418" s="167"/>
      <c r="K418" s="167"/>
      <c r="L418" s="170"/>
      <c r="M418" s="167"/>
      <c r="N418" s="170"/>
      <c r="O418" s="167"/>
      <c r="P418" s="167"/>
      <c r="Q418" s="167"/>
      <c r="R418" s="167"/>
      <c r="S418" s="167"/>
      <c r="T418" s="167"/>
      <c r="U418" s="167"/>
      <c r="V418" s="167"/>
      <c r="W418" s="167"/>
      <c r="X418" s="167"/>
      <c r="Y418" s="167"/>
      <c r="Z418" s="167"/>
    </row>
    <row r="419" spans="1:26" ht="12.75" customHeight="1">
      <c r="A419" s="167"/>
      <c r="B419" s="167"/>
      <c r="C419" s="167"/>
      <c r="D419" s="167"/>
      <c r="E419" s="168"/>
      <c r="F419" s="167"/>
      <c r="G419" s="167"/>
      <c r="H419" s="169"/>
      <c r="I419" s="170"/>
      <c r="J419" s="167"/>
      <c r="K419" s="167"/>
      <c r="L419" s="170"/>
      <c r="M419" s="167"/>
      <c r="N419" s="170"/>
      <c r="O419" s="167"/>
      <c r="P419" s="167"/>
      <c r="Q419" s="167"/>
      <c r="R419" s="167"/>
      <c r="S419" s="167"/>
      <c r="T419" s="167"/>
      <c r="U419" s="167"/>
      <c r="V419" s="167"/>
      <c r="W419" s="167"/>
      <c r="X419" s="167"/>
      <c r="Y419" s="167"/>
      <c r="Z419" s="167"/>
    </row>
    <row r="420" spans="1:26" ht="12.75" customHeight="1">
      <c r="A420" s="167"/>
      <c r="B420" s="167"/>
      <c r="C420" s="167"/>
      <c r="D420" s="167"/>
      <c r="E420" s="168"/>
      <c r="F420" s="167"/>
      <c r="G420" s="167"/>
      <c r="H420" s="169"/>
      <c r="I420" s="170"/>
      <c r="J420" s="167"/>
      <c r="K420" s="167"/>
      <c r="L420" s="170"/>
      <c r="M420" s="167"/>
      <c r="N420" s="170"/>
      <c r="O420" s="167"/>
      <c r="P420" s="167"/>
      <c r="Q420" s="167"/>
      <c r="R420" s="167"/>
      <c r="S420" s="167"/>
      <c r="T420" s="167"/>
      <c r="U420" s="167"/>
      <c r="V420" s="167"/>
      <c r="W420" s="167"/>
      <c r="X420" s="167"/>
      <c r="Y420" s="167"/>
      <c r="Z420" s="167"/>
    </row>
    <row r="421" spans="1:26" ht="12.75" customHeight="1">
      <c r="A421" s="167"/>
      <c r="B421" s="167"/>
      <c r="C421" s="167"/>
      <c r="D421" s="167"/>
      <c r="E421" s="168"/>
      <c r="F421" s="167"/>
      <c r="G421" s="167"/>
      <c r="H421" s="169"/>
      <c r="I421" s="170"/>
      <c r="J421" s="167"/>
      <c r="K421" s="167"/>
      <c r="L421" s="170"/>
      <c r="M421" s="167"/>
      <c r="N421" s="170"/>
      <c r="O421" s="167"/>
      <c r="P421" s="167"/>
      <c r="Q421" s="167"/>
      <c r="R421" s="167"/>
      <c r="S421" s="167"/>
      <c r="T421" s="167"/>
      <c r="U421" s="167"/>
      <c r="V421" s="167"/>
      <c r="W421" s="167"/>
      <c r="X421" s="167"/>
      <c r="Y421" s="167"/>
      <c r="Z421" s="167"/>
    </row>
    <row r="422" spans="1:26" ht="12.75" customHeight="1">
      <c r="A422" s="167"/>
      <c r="B422" s="167"/>
      <c r="C422" s="167"/>
      <c r="D422" s="167"/>
      <c r="E422" s="168"/>
      <c r="F422" s="167"/>
      <c r="G422" s="167"/>
      <c r="H422" s="169"/>
      <c r="I422" s="170"/>
      <c r="J422" s="167"/>
      <c r="K422" s="167"/>
      <c r="L422" s="170"/>
      <c r="M422" s="167"/>
      <c r="N422" s="170"/>
      <c r="O422" s="167"/>
      <c r="P422" s="167"/>
      <c r="Q422" s="167"/>
      <c r="R422" s="167"/>
      <c r="S422" s="167"/>
      <c r="T422" s="167"/>
      <c r="U422" s="167"/>
      <c r="V422" s="167"/>
      <c r="W422" s="167"/>
      <c r="X422" s="167"/>
      <c r="Y422" s="167"/>
      <c r="Z422" s="167"/>
    </row>
    <row r="423" spans="1:26" ht="12.75" customHeight="1">
      <c r="A423" s="167"/>
      <c r="B423" s="167"/>
      <c r="C423" s="167"/>
      <c r="D423" s="167"/>
      <c r="E423" s="168"/>
      <c r="F423" s="167"/>
      <c r="G423" s="167"/>
      <c r="H423" s="169"/>
      <c r="I423" s="170"/>
      <c r="J423" s="167"/>
      <c r="K423" s="167"/>
      <c r="L423" s="170"/>
      <c r="M423" s="167"/>
      <c r="N423" s="170"/>
      <c r="O423" s="167"/>
      <c r="P423" s="167"/>
      <c r="Q423" s="167"/>
      <c r="R423" s="167"/>
      <c r="S423" s="167"/>
      <c r="T423" s="167"/>
      <c r="U423" s="167"/>
      <c r="V423" s="167"/>
      <c r="W423" s="167"/>
      <c r="X423" s="167"/>
      <c r="Y423" s="167"/>
      <c r="Z423" s="167"/>
    </row>
    <row r="424" spans="1:26" ht="12.75" customHeight="1">
      <c r="A424" s="167"/>
      <c r="B424" s="167"/>
      <c r="C424" s="167"/>
      <c r="D424" s="167"/>
      <c r="E424" s="168"/>
      <c r="F424" s="167"/>
      <c r="G424" s="167"/>
      <c r="H424" s="169"/>
      <c r="I424" s="170"/>
      <c r="J424" s="167"/>
      <c r="K424" s="167"/>
      <c r="L424" s="170"/>
      <c r="M424" s="167"/>
      <c r="N424" s="170"/>
      <c r="O424" s="167"/>
      <c r="P424" s="167"/>
      <c r="Q424" s="167"/>
      <c r="R424" s="167"/>
      <c r="S424" s="167"/>
      <c r="T424" s="167"/>
      <c r="U424" s="167"/>
      <c r="V424" s="167"/>
      <c r="W424" s="167"/>
      <c r="X424" s="167"/>
      <c r="Y424" s="167"/>
      <c r="Z424" s="167"/>
    </row>
    <row r="425" spans="1:26" ht="12.75" customHeight="1">
      <c r="A425" s="167"/>
      <c r="B425" s="167"/>
      <c r="C425" s="167"/>
      <c r="D425" s="167"/>
      <c r="E425" s="168"/>
      <c r="F425" s="167"/>
      <c r="G425" s="167"/>
      <c r="H425" s="169"/>
      <c r="I425" s="170"/>
      <c r="J425" s="167"/>
      <c r="K425" s="167"/>
      <c r="L425" s="170"/>
      <c r="M425" s="167"/>
      <c r="N425" s="170"/>
      <c r="O425" s="167"/>
      <c r="P425" s="167"/>
      <c r="Q425" s="167"/>
      <c r="R425" s="167"/>
      <c r="S425" s="167"/>
      <c r="T425" s="167"/>
      <c r="U425" s="167"/>
      <c r="V425" s="167"/>
      <c r="W425" s="167"/>
      <c r="X425" s="167"/>
      <c r="Y425" s="167"/>
      <c r="Z425" s="167"/>
    </row>
    <row r="426" spans="1:26" ht="12.75" customHeight="1">
      <c r="A426" s="167"/>
      <c r="B426" s="167"/>
      <c r="C426" s="167"/>
      <c r="D426" s="167"/>
      <c r="E426" s="168"/>
      <c r="F426" s="167"/>
      <c r="G426" s="167"/>
      <c r="H426" s="169"/>
      <c r="I426" s="170"/>
      <c r="J426" s="167"/>
      <c r="K426" s="167"/>
      <c r="L426" s="170"/>
      <c r="M426" s="167"/>
      <c r="N426" s="170"/>
      <c r="O426" s="167"/>
      <c r="P426" s="167"/>
      <c r="Q426" s="167"/>
      <c r="R426" s="167"/>
      <c r="S426" s="167"/>
      <c r="T426" s="167"/>
      <c r="U426" s="167"/>
      <c r="V426" s="167"/>
      <c r="W426" s="167"/>
      <c r="X426" s="167"/>
      <c r="Y426" s="167"/>
      <c r="Z426" s="167"/>
    </row>
    <row r="427" spans="1:26" ht="12.75" customHeight="1">
      <c r="A427" s="167"/>
      <c r="B427" s="167"/>
      <c r="C427" s="167"/>
      <c r="D427" s="167"/>
      <c r="E427" s="168"/>
      <c r="F427" s="167"/>
      <c r="G427" s="167"/>
      <c r="H427" s="169"/>
      <c r="I427" s="170"/>
      <c r="J427" s="167"/>
      <c r="K427" s="167"/>
      <c r="L427" s="170"/>
      <c r="M427" s="167"/>
      <c r="N427" s="170"/>
      <c r="O427" s="167"/>
      <c r="P427" s="167"/>
      <c r="Q427" s="167"/>
      <c r="R427" s="167"/>
      <c r="S427" s="167"/>
      <c r="T427" s="167"/>
      <c r="U427" s="167"/>
      <c r="V427" s="167"/>
      <c r="W427" s="167"/>
      <c r="X427" s="167"/>
      <c r="Y427" s="167"/>
      <c r="Z427" s="167"/>
    </row>
    <row r="428" spans="1:26" ht="12.75" customHeight="1">
      <c r="A428" s="167"/>
      <c r="B428" s="167"/>
      <c r="C428" s="167"/>
      <c r="D428" s="167"/>
      <c r="E428" s="168"/>
      <c r="F428" s="167"/>
      <c r="G428" s="167"/>
      <c r="H428" s="169"/>
      <c r="I428" s="170"/>
      <c r="J428" s="167"/>
      <c r="K428" s="167"/>
      <c r="L428" s="170"/>
      <c r="M428" s="167"/>
      <c r="N428" s="170"/>
      <c r="O428" s="167"/>
      <c r="P428" s="167"/>
      <c r="Q428" s="167"/>
      <c r="R428" s="167"/>
      <c r="S428" s="167"/>
      <c r="T428" s="167"/>
      <c r="U428" s="167"/>
      <c r="V428" s="167"/>
      <c r="W428" s="167"/>
      <c r="X428" s="167"/>
      <c r="Y428" s="167"/>
      <c r="Z428" s="167"/>
    </row>
    <row r="429" spans="1:26" ht="12.75" customHeight="1">
      <c r="A429" s="167"/>
      <c r="B429" s="167"/>
      <c r="C429" s="167"/>
      <c r="D429" s="167"/>
      <c r="E429" s="168"/>
      <c r="F429" s="167"/>
      <c r="G429" s="167"/>
      <c r="H429" s="169"/>
      <c r="I429" s="170"/>
      <c r="J429" s="167"/>
      <c r="K429" s="167"/>
      <c r="L429" s="170"/>
      <c r="M429" s="167"/>
      <c r="N429" s="170"/>
      <c r="O429" s="167"/>
      <c r="P429" s="167"/>
      <c r="Q429" s="167"/>
      <c r="R429" s="167"/>
      <c r="S429" s="167"/>
      <c r="T429" s="167"/>
      <c r="U429" s="167"/>
      <c r="V429" s="167"/>
      <c r="W429" s="167"/>
      <c r="X429" s="167"/>
      <c r="Y429" s="167"/>
      <c r="Z429" s="167"/>
    </row>
    <row r="430" spans="1:26" ht="12.75" customHeight="1">
      <c r="A430" s="167"/>
      <c r="B430" s="167"/>
      <c r="C430" s="167"/>
      <c r="D430" s="167"/>
      <c r="E430" s="168"/>
      <c r="F430" s="167"/>
      <c r="G430" s="167"/>
      <c r="H430" s="169"/>
      <c r="I430" s="170"/>
      <c r="J430" s="167"/>
      <c r="K430" s="167"/>
      <c r="L430" s="170"/>
      <c r="M430" s="167"/>
      <c r="N430" s="170"/>
      <c r="O430" s="167"/>
      <c r="P430" s="167"/>
      <c r="Q430" s="167"/>
      <c r="R430" s="167"/>
      <c r="S430" s="167"/>
      <c r="T430" s="167"/>
      <c r="U430" s="167"/>
      <c r="V430" s="167"/>
      <c r="W430" s="167"/>
      <c r="X430" s="167"/>
      <c r="Y430" s="167"/>
      <c r="Z430" s="167"/>
    </row>
    <row r="431" spans="1:26" ht="12.75" customHeight="1">
      <c r="A431" s="167"/>
      <c r="B431" s="167"/>
      <c r="C431" s="167"/>
      <c r="D431" s="167"/>
      <c r="E431" s="168"/>
      <c r="F431" s="167"/>
      <c r="G431" s="167"/>
      <c r="H431" s="169"/>
      <c r="I431" s="170"/>
      <c r="J431" s="167"/>
      <c r="K431" s="167"/>
      <c r="L431" s="170"/>
      <c r="M431" s="167"/>
      <c r="N431" s="170"/>
      <c r="O431" s="167"/>
      <c r="P431" s="167"/>
      <c r="Q431" s="167"/>
      <c r="R431" s="167"/>
      <c r="S431" s="167"/>
      <c r="T431" s="167"/>
      <c r="U431" s="167"/>
      <c r="V431" s="167"/>
      <c r="W431" s="167"/>
      <c r="X431" s="167"/>
      <c r="Y431" s="167"/>
      <c r="Z431" s="167"/>
    </row>
    <row r="432" spans="1:26" ht="12.75" customHeight="1">
      <c r="A432" s="167"/>
      <c r="B432" s="167"/>
      <c r="C432" s="167"/>
      <c r="D432" s="167"/>
      <c r="E432" s="168"/>
      <c r="F432" s="167"/>
      <c r="G432" s="167"/>
      <c r="H432" s="169"/>
      <c r="I432" s="170"/>
      <c r="J432" s="167"/>
      <c r="K432" s="167"/>
      <c r="L432" s="170"/>
      <c r="M432" s="167"/>
      <c r="N432" s="170"/>
      <c r="O432" s="167"/>
      <c r="P432" s="167"/>
      <c r="Q432" s="167"/>
      <c r="R432" s="167"/>
      <c r="S432" s="167"/>
      <c r="T432" s="167"/>
      <c r="U432" s="167"/>
      <c r="V432" s="167"/>
      <c r="W432" s="167"/>
      <c r="X432" s="167"/>
      <c r="Y432" s="167"/>
      <c r="Z432" s="167"/>
    </row>
    <row r="433" spans="1:26" ht="12.75" customHeight="1">
      <c r="A433" s="167"/>
      <c r="B433" s="167"/>
      <c r="C433" s="167"/>
      <c r="D433" s="167"/>
      <c r="E433" s="168"/>
      <c r="F433" s="167"/>
      <c r="G433" s="167"/>
      <c r="H433" s="169"/>
      <c r="I433" s="170"/>
      <c r="J433" s="167"/>
      <c r="K433" s="167"/>
      <c r="L433" s="170"/>
      <c r="M433" s="167"/>
      <c r="N433" s="170"/>
      <c r="O433" s="167"/>
      <c r="P433" s="167"/>
      <c r="Q433" s="167"/>
      <c r="R433" s="167"/>
      <c r="S433" s="167"/>
      <c r="T433" s="167"/>
      <c r="U433" s="167"/>
      <c r="V433" s="167"/>
      <c r="W433" s="167"/>
      <c r="X433" s="167"/>
      <c r="Y433" s="167"/>
      <c r="Z433" s="167"/>
    </row>
    <row r="434" spans="1:26" ht="12.75" customHeight="1">
      <c r="A434" s="167"/>
      <c r="B434" s="167"/>
      <c r="C434" s="167"/>
      <c r="D434" s="167"/>
      <c r="E434" s="168"/>
      <c r="F434" s="167"/>
      <c r="G434" s="167"/>
      <c r="H434" s="169"/>
      <c r="I434" s="170"/>
      <c r="J434" s="167"/>
      <c r="K434" s="167"/>
      <c r="L434" s="170"/>
      <c r="M434" s="167"/>
      <c r="N434" s="170"/>
      <c r="O434" s="167"/>
      <c r="P434" s="167"/>
      <c r="Q434" s="167"/>
      <c r="R434" s="167"/>
      <c r="S434" s="167"/>
      <c r="T434" s="167"/>
      <c r="U434" s="167"/>
      <c r="V434" s="167"/>
      <c r="W434" s="167"/>
      <c r="X434" s="167"/>
      <c r="Y434" s="167"/>
      <c r="Z434" s="167"/>
    </row>
    <row r="435" spans="1:26" ht="12.75" customHeight="1">
      <c r="A435" s="167"/>
      <c r="B435" s="167"/>
      <c r="C435" s="167"/>
      <c r="D435" s="167"/>
      <c r="E435" s="168"/>
      <c r="F435" s="167"/>
      <c r="G435" s="167"/>
      <c r="H435" s="169"/>
      <c r="I435" s="170"/>
      <c r="J435" s="167"/>
      <c r="K435" s="167"/>
      <c r="L435" s="170"/>
      <c r="M435" s="167"/>
      <c r="N435" s="170"/>
      <c r="O435" s="167"/>
      <c r="P435" s="167"/>
      <c r="Q435" s="167"/>
      <c r="R435" s="167"/>
      <c r="S435" s="167"/>
      <c r="T435" s="167"/>
      <c r="U435" s="167"/>
      <c r="V435" s="167"/>
      <c r="W435" s="167"/>
      <c r="X435" s="167"/>
      <c r="Y435" s="167"/>
      <c r="Z435" s="167"/>
    </row>
    <row r="436" spans="1:26" ht="12.75" customHeight="1">
      <c r="A436" s="167"/>
      <c r="B436" s="167"/>
      <c r="C436" s="167"/>
      <c r="D436" s="167"/>
      <c r="E436" s="168"/>
      <c r="F436" s="167"/>
      <c r="G436" s="167"/>
      <c r="H436" s="169"/>
      <c r="I436" s="170"/>
      <c r="J436" s="167"/>
      <c r="K436" s="167"/>
      <c r="L436" s="170"/>
      <c r="M436" s="167"/>
      <c r="N436" s="170"/>
      <c r="O436" s="167"/>
      <c r="P436" s="167"/>
      <c r="Q436" s="167"/>
      <c r="R436" s="167"/>
      <c r="S436" s="167"/>
      <c r="T436" s="167"/>
      <c r="U436" s="167"/>
      <c r="V436" s="167"/>
      <c r="W436" s="167"/>
      <c r="X436" s="167"/>
      <c r="Y436" s="167"/>
      <c r="Z436" s="167"/>
    </row>
    <row r="437" spans="1:26" ht="12.75" customHeight="1">
      <c r="A437" s="167"/>
      <c r="B437" s="167"/>
      <c r="C437" s="167"/>
      <c r="D437" s="167"/>
      <c r="E437" s="168"/>
      <c r="F437" s="167"/>
      <c r="G437" s="167"/>
      <c r="H437" s="169"/>
      <c r="I437" s="170"/>
      <c r="J437" s="167"/>
      <c r="K437" s="167"/>
      <c r="L437" s="170"/>
      <c r="M437" s="167"/>
      <c r="N437" s="170"/>
      <c r="O437" s="167"/>
      <c r="P437" s="167"/>
      <c r="Q437" s="167"/>
      <c r="R437" s="167"/>
      <c r="S437" s="167"/>
      <c r="T437" s="167"/>
      <c r="U437" s="167"/>
      <c r="V437" s="167"/>
      <c r="W437" s="167"/>
      <c r="X437" s="167"/>
      <c r="Y437" s="167"/>
      <c r="Z437" s="167"/>
    </row>
    <row r="438" spans="1:26" ht="12.75" customHeight="1">
      <c r="A438" s="167"/>
      <c r="B438" s="167"/>
      <c r="C438" s="167"/>
      <c r="D438" s="167"/>
      <c r="E438" s="168"/>
      <c r="F438" s="167"/>
      <c r="G438" s="167"/>
      <c r="H438" s="169"/>
      <c r="I438" s="170"/>
      <c r="J438" s="167"/>
      <c r="K438" s="167"/>
      <c r="L438" s="170"/>
      <c r="M438" s="167"/>
      <c r="N438" s="170"/>
      <c r="O438" s="167"/>
      <c r="P438" s="167"/>
      <c r="Q438" s="167"/>
      <c r="R438" s="167"/>
      <c r="S438" s="167"/>
      <c r="T438" s="167"/>
      <c r="U438" s="167"/>
      <c r="V438" s="167"/>
      <c r="W438" s="167"/>
      <c r="X438" s="167"/>
      <c r="Y438" s="167"/>
      <c r="Z438" s="167"/>
    </row>
    <row r="439" spans="1:26" ht="12.75" customHeight="1">
      <c r="A439" s="167"/>
      <c r="B439" s="167"/>
      <c r="C439" s="167"/>
      <c r="D439" s="167"/>
      <c r="E439" s="168"/>
      <c r="F439" s="167"/>
      <c r="G439" s="167"/>
      <c r="H439" s="169"/>
      <c r="I439" s="170"/>
      <c r="J439" s="167"/>
      <c r="K439" s="167"/>
      <c r="L439" s="170"/>
      <c r="M439" s="167"/>
      <c r="N439" s="170"/>
      <c r="O439" s="167"/>
      <c r="P439" s="167"/>
      <c r="Q439" s="167"/>
      <c r="R439" s="167"/>
      <c r="S439" s="167"/>
      <c r="T439" s="167"/>
      <c r="U439" s="167"/>
      <c r="V439" s="167"/>
      <c r="W439" s="167"/>
      <c r="X439" s="167"/>
      <c r="Y439" s="167"/>
      <c r="Z439" s="167"/>
    </row>
    <row r="440" spans="1:26" ht="12.75" customHeight="1">
      <c r="A440" s="167"/>
      <c r="B440" s="167"/>
      <c r="C440" s="167"/>
      <c r="D440" s="167"/>
      <c r="E440" s="168"/>
      <c r="F440" s="167"/>
      <c r="G440" s="167"/>
      <c r="H440" s="169"/>
      <c r="I440" s="170"/>
      <c r="J440" s="167"/>
      <c r="K440" s="167"/>
      <c r="L440" s="170"/>
      <c r="M440" s="167"/>
      <c r="N440" s="170"/>
      <c r="O440" s="167"/>
      <c r="P440" s="167"/>
      <c r="Q440" s="167"/>
      <c r="R440" s="167"/>
      <c r="S440" s="167"/>
      <c r="T440" s="167"/>
      <c r="U440" s="167"/>
      <c r="V440" s="167"/>
      <c r="W440" s="167"/>
      <c r="X440" s="167"/>
      <c r="Y440" s="167"/>
      <c r="Z440" s="167"/>
    </row>
    <row r="441" spans="1:26" ht="12.75" customHeight="1">
      <c r="A441" s="167"/>
      <c r="B441" s="167"/>
      <c r="C441" s="167"/>
      <c r="D441" s="167"/>
      <c r="E441" s="168"/>
      <c r="F441" s="167"/>
      <c r="G441" s="167"/>
      <c r="H441" s="169"/>
      <c r="I441" s="170"/>
      <c r="J441" s="167"/>
      <c r="K441" s="167"/>
      <c r="L441" s="170"/>
      <c r="M441" s="167"/>
      <c r="N441" s="170"/>
      <c r="O441" s="167"/>
      <c r="P441" s="167"/>
      <c r="Q441" s="167"/>
      <c r="R441" s="167"/>
      <c r="S441" s="167"/>
      <c r="T441" s="167"/>
      <c r="U441" s="167"/>
      <c r="V441" s="167"/>
      <c r="W441" s="167"/>
      <c r="X441" s="167"/>
      <c r="Y441" s="167"/>
      <c r="Z441" s="167"/>
    </row>
    <row r="442" spans="1:26" ht="12.75" customHeight="1">
      <c r="A442" s="167"/>
      <c r="B442" s="167"/>
      <c r="C442" s="167"/>
      <c r="D442" s="167"/>
      <c r="E442" s="168"/>
      <c r="F442" s="167"/>
      <c r="G442" s="167"/>
      <c r="H442" s="169"/>
      <c r="I442" s="170"/>
      <c r="J442" s="167"/>
      <c r="K442" s="167"/>
      <c r="L442" s="170"/>
      <c r="M442" s="167"/>
      <c r="N442" s="170"/>
      <c r="O442" s="167"/>
      <c r="P442" s="167"/>
      <c r="Q442" s="167"/>
      <c r="R442" s="167"/>
      <c r="S442" s="167"/>
      <c r="T442" s="167"/>
      <c r="U442" s="167"/>
      <c r="V442" s="167"/>
      <c r="W442" s="167"/>
      <c r="X442" s="167"/>
      <c r="Y442" s="167"/>
      <c r="Z442" s="167"/>
    </row>
    <row r="443" spans="1:26" ht="12.75" customHeight="1">
      <c r="A443" s="167"/>
      <c r="B443" s="167"/>
      <c r="C443" s="167"/>
      <c r="D443" s="167"/>
      <c r="E443" s="168"/>
      <c r="F443" s="167"/>
      <c r="G443" s="167"/>
      <c r="H443" s="169"/>
      <c r="I443" s="170"/>
      <c r="J443" s="167"/>
      <c r="K443" s="167"/>
      <c r="L443" s="170"/>
      <c r="M443" s="167"/>
      <c r="N443" s="170"/>
      <c r="O443" s="167"/>
      <c r="P443" s="167"/>
      <c r="Q443" s="167"/>
      <c r="R443" s="167"/>
      <c r="S443" s="167"/>
      <c r="T443" s="167"/>
      <c r="U443" s="167"/>
      <c r="V443" s="167"/>
      <c r="W443" s="167"/>
      <c r="X443" s="167"/>
      <c r="Y443" s="167"/>
      <c r="Z443" s="167"/>
    </row>
    <row r="444" spans="1:26" ht="12.75" customHeight="1">
      <c r="A444" s="167"/>
      <c r="B444" s="167"/>
      <c r="C444" s="167"/>
      <c r="D444" s="167"/>
      <c r="E444" s="168"/>
      <c r="F444" s="167"/>
      <c r="G444" s="167"/>
      <c r="H444" s="169"/>
      <c r="I444" s="170"/>
      <c r="J444" s="167"/>
      <c r="K444" s="167"/>
      <c r="L444" s="170"/>
      <c r="M444" s="167"/>
      <c r="N444" s="170"/>
      <c r="O444" s="167"/>
      <c r="P444" s="167"/>
      <c r="Q444" s="167"/>
      <c r="R444" s="167"/>
      <c r="S444" s="167"/>
      <c r="T444" s="167"/>
      <c r="U444" s="167"/>
      <c r="V444" s="167"/>
      <c r="W444" s="167"/>
      <c r="X444" s="167"/>
      <c r="Y444" s="167"/>
      <c r="Z444" s="167"/>
    </row>
    <row r="445" spans="1:26" ht="12.75" customHeight="1">
      <c r="A445" s="167"/>
      <c r="B445" s="167"/>
      <c r="C445" s="167"/>
      <c r="D445" s="167"/>
      <c r="E445" s="168"/>
      <c r="F445" s="167"/>
      <c r="G445" s="167"/>
      <c r="H445" s="169"/>
      <c r="I445" s="170"/>
      <c r="J445" s="167"/>
      <c r="K445" s="167"/>
      <c r="L445" s="170"/>
      <c r="M445" s="167"/>
      <c r="N445" s="170"/>
      <c r="O445" s="167"/>
      <c r="P445" s="167"/>
      <c r="Q445" s="167"/>
      <c r="R445" s="167"/>
      <c r="S445" s="167"/>
      <c r="T445" s="167"/>
      <c r="U445" s="167"/>
      <c r="V445" s="167"/>
      <c r="W445" s="167"/>
      <c r="X445" s="167"/>
      <c r="Y445" s="167"/>
      <c r="Z445" s="167"/>
    </row>
    <row r="446" spans="1:26" ht="12.75" customHeight="1">
      <c r="A446" s="167"/>
      <c r="B446" s="167"/>
      <c r="C446" s="167"/>
      <c r="D446" s="167"/>
      <c r="E446" s="168"/>
      <c r="F446" s="167"/>
      <c r="G446" s="167"/>
      <c r="H446" s="169"/>
      <c r="I446" s="170"/>
      <c r="J446" s="167"/>
      <c r="K446" s="167"/>
      <c r="L446" s="170"/>
      <c r="M446" s="167"/>
      <c r="N446" s="170"/>
      <c r="O446" s="167"/>
      <c r="P446" s="167"/>
      <c r="Q446" s="167"/>
      <c r="R446" s="167"/>
      <c r="S446" s="167"/>
      <c r="T446" s="167"/>
      <c r="U446" s="167"/>
      <c r="V446" s="167"/>
      <c r="W446" s="167"/>
      <c r="X446" s="167"/>
      <c r="Y446" s="167"/>
      <c r="Z446" s="167"/>
    </row>
    <row r="447" spans="1:26" ht="12.75" customHeight="1">
      <c r="A447" s="167"/>
      <c r="B447" s="167"/>
      <c r="C447" s="167"/>
      <c r="D447" s="167"/>
      <c r="E447" s="168"/>
      <c r="F447" s="167"/>
      <c r="G447" s="167"/>
      <c r="H447" s="169"/>
      <c r="I447" s="170"/>
      <c r="J447" s="167"/>
      <c r="K447" s="167"/>
      <c r="L447" s="170"/>
      <c r="M447" s="167"/>
      <c r="N447" s="170"/>
      <c r="O447" s="167"/>
      <c r="P447" s="167"/>
      <c r="Q447" s="167"/>
      <c r="R447" s="167"/>
      <c r="S447" s="167"/>
      <c r="T447" s="167"/>
      <c r="U447" s="167"/>
      <c r="V447" s="167"/>
      <c r="W447" s="167"/>
      <c r="X447" s="167"/>
      <c r="Y447" s="167"/>
      <c r="Z447" s="167"/>
    </row>
    <row r="448" spans="1:26" ht="12.75" customHeight="1">
      <c r="A448" s="167"/>
      <c r="B448" s="167"/>
      <c r="C448" s="167"/>
      <c r="D448" s="167"/>
      <c r="E448" s="168"/>
      <c r="F448" s="167"/>
      <c r="G448" s="167"/>
      <c r="H448" s="169"/>
      <c r="I448" s="170"/>
      <c r="J448" s="167"/>
      <c r="K448" s="167"/>
      <c r="L448" s="170"/>
      <c r="M448" s="167"/>
      <c r="N448" s="170"/>
      <c r="O448" s="167"/>
      <c r="P448" s="167"/>
      <c r="Q448" s="167"/>
      <c r="R448" s="167"/>
      <c r="S448" s="167"/>
      <c r="T448" s="167"/>
      <c r="U448" s="167"/>
      <c r="V448" s="167"/>
      <c r="W448" s="167"/>
      <c r="X448" s="167"/>
      <c r="Y448" s="167"/>
      <c r="Z448" s="167"/>
    </row>
    <row r="449" spans="1:26" ht="12.75" customHeight="1">
      <c r="A449" s="167"/>
      <c r="B449" s="167"/>
      <c r="C449" s="167"/>
      <c r="D449" s="167"/>
      <c r="E449" s="168"/>
      <c r="F449" s="167"/>
      <c r="G449" s="167"/>
      <c r="H449" s="169"/>
      <c r="I449" s="170"/>
      <c r="J449" s="167"/>
      <c r="K449" s="167"/>
      <c r="L449" s="170"/>
      <c r="M449" s="167"/>
      <c r="N449" s="170"/>
      <c r="O449" s="167"/>
      <c r="P449" s="167"/>
      <c r="Q449" s="167"/>
      <c r="R449" s="167"/>
      <c r="S449" s="167"/>
      <c r="T449" s="167"/>
      <c r="U449" s="167"/>
      <c r="V449" s="167"/>
      <c r="W449" s="167"/>
      <c r="X449" s="167"/>
      <c r="Y449" s="167"/>
      <c r="Z449" s="167"/>
    </row>
    <row r="450" spans="1:26" ht="12.75" customHeight="1">
      <c r="A450" s="167"/>
      <c r="B450" s="167"/>
      <c r="C450" s="167"/>
      <c r="D450" s="167"/>
      <c r="E450" s="168"/>
      <c r="F450" s="167"/>
      <c r="G450" s="167"/>
      <c r="H450" s="169"/>
      <c r="I450" s="170"/>
      <c r="J450" s="167"/>
      <c r="K450" s="167"/>
      <c r="L450" s="170"/>
      <c r="M450" s="167"/>
      <c r="N450" s="170"/>
      <c r="O450" s="167"/>
      <c r="P450" s="167"/>
      <c r="Q450" s="167"/>
      <c r="R450" s="167"/>
      <c r="S450" s="167"/>
      <c r="T450" s="167"/>
      <c r="U450" s="167"/>
      <c r="V450" s="167"/>
      <c r="W450" s="167"/>
      <c r="X450" s="167"/>
      <c r="Y450" s="167"/>
      <c r="Z450" s="167"/>
    </row>
    <row r="451" spans="1:26" ht="12.75" customHeight="1">
      <c r="A451" s="167"/>
      <c r="B451" s="167"/>
      <c r="C451" s="167"/>
      <c r="D451" s="167"/>
      <c r="E451" s="168"/>
      <c r="F451" s="167"/>
      <c r="G451" s="167"/>
      <c r="H451" s="169"/>
      <c r="I451" s="170"/>
      <c r="J451" s="167"/>
      <c r="K451" s="167"/>
      <c r="L451" s="170"/>
      <c r="M451" s="167"/>
      <c r="N451" s="170"/>
      <c r="O451" s="167"/>
      <c r="P451" s="167"/>
      <c r="Q451" s="167"/>
      <c r="R451" s="167"/>
      <c r="S451" s="167"/>
      <c r="T451" s="167"/>
      <c r="U451" s="167"/>
      <c r="V451" s="167"/>
      <c r="W451" s="167"/>
      <c r="X451" s="167"/>
      <c r="Y451" s="167"/>
      <c r="Z451" s="167"/>
    </row>
    <row r="452" spans="1:26" ht="12.75" customHeight="1">
      <c r="A452" s="167"/>
      <c r="B452" s="167"/>
      <c r="C452" s="167"/>
      <c r="D452" s="167"/>
      <c r="E452" s="168"/>
      <c r="F452" s="167"/>
      <c r="G452" s="167"/>
      <c r="H452" s="169"/>
      <c r="I452" s="170"/>
      <c r="J452" s="167"/>
      <c r="K452" s="167"/>
      <c r="L452" s="170"/>
      <c r="M452" s="167"/>
      <c r="N452" s="170"/>
      <c r="O452" s="167"/>
      <c r="P452" s="167"/>
      <c r="Q452" s="167"/>
      <c r="R452" s="167"/>
      <c r="S452" s="167"/>
      <c r="T452" s="167"/>
      <c r="U452" s="167"/>
      <c r="V452" s="167"/>
      <c r="W452" s="167"/>
      <c r="X452" s="167"/>
      <c r="Y452" s="167"/>
      <c r="Z452" s="167"/>
    </row>
    <row r="453" spans="1:26" ht="12.75" customHeight="1">
      <c r="A453" s="167"/>
      <c r="B453" s="167"/>
      <c r="C453" s="167"/>
      <c r="D453" s="167"/>
      <c r="E453" s="168"/>
      <c r="F453" s="167"/>
      <c r="G453" s="167"/>
      <c r="H453" s="169"/>
      <c r="I453" s="170"/>
      <c r="J453" s="167"/>
      <c r="K453" s="167"/>
      <c r="L453" s="170"/>
      <c r="M453" s="167"/>
      <c r="N453" s="170"/>
      <c r="O453" s="167"/>
      <c r="P453" s="167"/>
      <c r="Q453" s="167"/>
      <c r="R453" s="167"/>
      <c r="S453" s="167"/>
      <c r="T453" s="167"/>
      <c r="U453" s="167"/>
      <c r="V453" s="167"/>
      <c r="W453" s="167"/>
      <c r="X453" s="167"/>
      <c r="Y453" s="167"/>
      <c r="Z453" s="167"/>
    </row>
    <row r="454" spans="1:26" ht="12.75" customHeight="1">
      <c r="A454" s="167"/>
      <c r="B454" s="167"/>
      <c r="C454" s="167"/>
      <c r="D454" s="167"/>
      <c r="E454" s="168"/>
      <c r="F454" s="167"/>
      <c r="G454" s="167"/>
      <c r="H454" s="169"/>
      <c r="I454" s="170"/>
      <c r="J454" s="167"/>
      <c r="K454" s="167"/>
      <c r="L454" s="170"/>
      <c r="M454" s="167"/>
      <c r="N454" s="170"/>
      <c r="O454" s="167"/>
      <c r="P454" s="167"/>
      <c r="Q454" s="167"/>
      <c r="R454" s="167"/>
      <c r="S454" s="167"/>
      <c r="T454" s="167"/>
      <c r="U454" s="167"/>
      <c r="V454" s="167"/>
      <c r="W454" s="167"/>
      <c r="X454" s="167"/>
      <c r="Y454" s="167"/>
      <c r="Z454" s="167"/>
    </row>
    <row r="455" spans="1:26" ht="12.75" customHeight="1">
      <c r="A455" s="167"/>
      <c r="B455" s="167"/>
      <c r="C455" s="167"/>
      <c r="D455" s="167"/>
      <c r="E455" s="168"/>
      <c r="F455" s="167"/>
      <c r="G455" s="167"/>
      <c r="H455" s="169"/>
      <c r="I455" s="170"/>
      <c r="J455" s="167"/>
      <c r="K455" s="167"/>
      <c r="L455" s="170"/>
      <c r="M455" s="167"/>
      <c r="N455" s="170"/>
      <c r="O455" s="167"/>
      <c r="P455" s="167"/>
      <c r="Q455" s="167"/>
      <c r="R455" s="167"/>
      <c r="S455" s="167"/>
      <c r="T455" s="167"/>
      <c r="U455" s="167"/>
      <c r="V455" s="167"/>
      <c r="W455" s="167"/>
      <c r="X455" s="167"/>
      <c r="Y455" s="167"/>
      <c r="Z455" s="167"/>
    </row>
    <row r="456" spans="1:26" ht="12.75" customHeight="1">
      <c r="A456" s="167"/>
      <c r="B456" s="167"/>
      <c r="C456" s="167"/>
      <c r="D456" s="167"/>
      <c r="E456" s="168"/>
      <c r="F456" s="167"/>
      <c r="G456" s="167"/>
      <c r="H456" s="169"/>
      <c r="I456" s="170"/>
      <c r="J456" s="167"/>
      <c r="K456" s="167"/>
      <c r="L456" s="170"/>
      <c r="M456" s="167"/>
      <c r="N456" s="170"/>
      <c r="O456" s="167"/>
      <c r="P456" s="167"/>
      <c r="Q456" s="167"/>
      <c r="R456" s="167"/>
      <c r="S456" s="167"/>
      <c r="T456" s="167"/>
      <c r="U456" s="167"/>
      <c r="V456" s="167"/>
      <c r="W456" s="167"/>
      <c r="X456" s="167"/>
      <c r="Y456" s="167"/>
      <c r="Z456" s="167"/>
    </row>
    <row r="457" spans="1:26" ht="12.75" customHeight="1">
      <c r="A457" s="167"/>
      <c r="B457" s="167"/>
      <c r="C457" s="167"/>
      <c r="D457" s="167"/>
      <c r="E457" s="168"/>
      <c r="F457" s="167"/>
      <c r="G457" s="167"/>
      <c r="H457" s="169"/>
      <c r="I457" s="170"/>
      <c r="J457" s="167"/>
      <c r="K457" s="167"/>
      <c r="L457" s="170"/>
      <c r="M457" s="167"/>
      <c r="N457" s="170"/>
      <c r="O457" s="167"/>
      <c r="P457" s="167"/>
      <c r="Q457" s="167"/>
      <c r="R457" s="167"/>
      <c r="S457" s="167"/>
      <c r="T457" s="167"/>
      <c r="U457" s="167"/>
      <c r="V457" s="167"/>
      <c r="W457" s="167"/>
      <c r="X457" s="167"/>
      <c r="Y457" s="167"/>
      <c r="Z457" s="167"/>
    </row>
    <row r="458" spans="1:26" ht="12.75" customHeight="1">
      <c r="A458" s="167"/>
      <c r="B458" s="167"/>
      <c r="C458" s="167"/>
      <c r="D458" s="167"/>
      <c r="E458" s="168"/>
      <c r="F458" s="167"/>
      <c r="G458" s="167"/>
      <c r="H458" s="169"/>
      <c r="I458" s="170"/>
      <c r="J458" s="167"/>
      <c r="K458" s="167"/>
      <c r="L458" s="170"/>
      <c r="M458" s="167"/>
      <c r="N458" s="170"/>
      <c r="O458" s="167"/>
      <c r="P458" s="167"/>
      <c r="Q458" s="167"/>
      <c r="R458" s="167"/>
      <c r="S458" s="167"/>
      <c r="T458" s="167"/>
      <c r="U458" s="167"/>
      <c r="V458" s="167"/>
      <c r="W458" s="167"/>
      <c r="X458" s="167"/>
      <c r="Y458" s="167"/>
      <c r="Z458" s="167"/>
    </row>
    <row r="459" spans="1:26" ht="12.75" customHeight="1">
      <c r="A459" s="167"/>
      <c r="B459" s="167"/>
      <c r="C459" s="167"/>
      <c r="D459" s="167"/>
      <c r="E459" s="168"/>
      <c r="F459" s="167"/>
      <c r="G459" s="167"/>
      <c r="H459" s="169"/>
      <c r="I459" s="170"/>
      <c r="J459" s="167"/>
      <c r="K459" s="167"/>
      <c r="L459" s="170"/>
      <c r="M459" s="167"/>
      <c r="N459" s="170"/>
      <c r="O459" s="167"/>
      <c r="P459" s="167"/>
      <c r="Q459" s="167"/>
      <c r="R459" s="167"/>
      <c r="S459" s="167"/>
      <c r="T459" s="167"/>
      <c r="U459" s="167"/>
      <c r="V459" s="167"/>
      <c r="W459" s="167"/>
      <c r="X459" s="167"/>
      <c r="Y459" s="167"/>
      <c r="Z459" s="167"/>
    </row>
    <row r="460" spans="1:26" ht="12.75" customHeight="1">
      <c r="A460" s="167"/>
      <c r="B460" s="167"/>
      <c r="C460" s="167"/>
      <c r="D460" s="167"/>
      <c r="E460" s="168"/>
      <c r="F460" s="167"/>
      <c r="G460" s="167"/>
      <c r="H460" s="169"/>
      <c r="I460" s="170"/>
      <c r="J460" s="167"/>
      <c r="K460" s="167"/>
      <c r="L460" s="170"/>
      <c r="M460" s="167"/>
      <c r="N460" s="170"/>
      <c r="O460" s="167"/>
      <c r="P460" s="167"/>
      <c r="Q460" s="167"/>
      <c r="R460" s="167"/>
      <c r="S460" s="167"/>
      <c r="T460" s="167"/>
      <c r="U460" s="167"/>
      <c r="V460" s="167"/>
      <c r="W460" s="167"/>
      <c r="X460" s="167"/>
      <c r="Y460" s="167"/>
      <c r="Z460" s="167"/>
    </row>
    <row r="461" spans="1:26" ht="12.75" customHeight="1">
      <c r="A461" s="167"/>
      <c r="B461" s="167"/>
      <c r="C461" s="167"/>
      <c r="D461" s="167"/>
      <c r="E461" s="168"/>
      <c r="F461" s="167"/>
      <c r="G461" s="167"/>
      <c r="H461" s="169"/>
      <c r="I461" s="170"/>
      <c r="J461" s="167"/>
      <c r="K461" s="167"/>
      <c r="L461" s="170"/>
      <c r="M461" s="167"/>
      <c r="N461" s="170"/>
      <c r="O461" s="167"/>
      <c r="P461" s="167"/>
      <c r="Q461" s="167"/>
      <c r="R461" s="167"/>
      <c r="S461" s="167"/>
      <c r="T461" s="167"/>
      <c r="U461" s="167"/>
      <c r="V461" s="167"/>
      <c r="W461" s="167"/>
      <c r="X461" s="167"/>
      <c r="Y461" s="167"/>
      <c r="Z461" s="167"/>
    </row>
    <row r="462" spans="1:26" ht="12.75" customHeight="1">
      <c r="A462" s="167"/>
      <c r="B462" s="167"/>
      <c r="C462" s="167"/>
      <c r="D462" s="167"/>
      <c r="E462" s="168"/>
      <c r="F462" s="167"/>
      <c r="G462" s="167"/>
      <c r="H462" s="169"/>
      <c r="I462" s="170"/>
      <c r="J462" s="167"/>
      <c r="K462" s="167"/>
      <c r="L462" s="170"/>
      <c r="M462" s="167"/>
      <c r="N462" s="170"/>
      <c r="O462" s="167"/>
      <c r="P462" s="167"/>
      <c r="Q462" s="167"/>
      <c r="R462" s="167"/>
      <c r="S462" s="167"/>
      <c r="T462" s="167"/>
      <c r="U462" s="167"/>
      <c r="V462" s="167"/>
      <c r="W462" s="167"/>
      <c r="X462" s="167"/>
      <c r="Y462" s="167"/>
      <c r="Z462" s="167"/>
    </row>
    <row r="463" spans="1:26" ht="12.75" customHeight="1">
      <c r="A463" s="167"/>
      <c r="B463" s="167"/>
      <c r="C463" s="167"/>
      <c r="D463" s="167"/>
      <c r="E463" s="168"/>
      <c r="F463" s="167"/>
      <c r="G463" s="167"/>
      <c r="H463" s="169"/>
      <c r="I463" s="170"/>
      <c r="J463" s="167"/>
      <c r="K463" s="167"/>
      <c r="L463" s="170"/>
      <c r="M463" s="167"/>
      <c r="N463" s="170"/>
      <c r="O463" s="167"/>
      <c r="P463" s="167"/>
      <c r="Q463" s="167"/>
      <c r="R463" s="167"/>
      <c r="S463" s="167"/>
      <c r="T463" s="167"/>
      <c r="U463" s="167"/>
      <c r="V463" s="167"/>
      <c r="W463" s="167"/>
      <c r="X463" s="167"/>
      <c r="Y463" s="167"/>
      <c r="Z463" s="167"/>
    </row>
    <row r="464" spans="1:26" ht="12.75" customHeight="1">
      <c r="A464" s="167"/>
      <c r="B464" s="167"/>
      <c r="C464" s="167"/>
      <c r="D464" s="167"/>
      <c r="E464" s="168"/>
      <c r="F464" s="167"/>
      <c r="G464" s="167"/>
      <c r="H464" s="169"/>
      <c r="I464" s="170"/>
      <c r="J464" s="167"/>
      <c r="K464" s="167"/>
      <c r="L464" s="170"/>
      <c r="M464" s="167"/>
      <c r="N464" s="170"/>
      <c r="O464" s="167"/>
      <c r="P464" s="167"/>
      <c r="Q464" s="167"/>
      <c r="R464" s="167"/>
      <c r="S464" s="167"/>
      <c r="T464" s="167"/>
      <c r="U464" s="167"/>
      <c r="V464" s="167"/>
      <c r="W464" s="167"/>
      <c r="X464" s="167"/>
      <c r="Y464" s="167"/>
      <c r="Z464" s="167"/>
    </row>
    <row r="465" spans="1:26" ht="12.75" customHeight="1">
      <c r="A465" s="167"/>
      <c r="B465" s="167"/>
      <c r="C465" s="167"/>
      <c r="D465" s="167"/>
      <c r="E465" s="168"/>
      <c r="F465" s="167"/>
      <c r="G465" s="167"/>
      <c r="H465" s="169"/>
      <c r="I465" s="170"/>
      <c r="J465" s="167"/>
      <c r="K465" s="167"/>
      <c r="L465" s="170"/>
      <c r="M465" s="167"/>
      <c r="N465" s="170"/>
      <c r="O465" s="167"/>
      <c r="P465" s="167"/>
      <c r="Q465" s="167"/>
      <c r="R465" s="167"/>
      <c r="S465" s="167"/>
      <c r="T465" s="167"/>
      <c r="U465" s="167"/>
      <c r="V465" s="167"/>
      <c r="W465" s="167"/>
      <c r="X465" s="167"/>
      <c r="Y465" s="167"/>
      <c r="Z465" s="167"/>
    </row>
    <row r="466" spans="1:26" ht="12.75" customHeight="1">
      <c r="A466" s="167"/>
      <c r="B466" s="167"/>
      <c r="C466" s="167"/>
      <c r="D466" s="167"/>
      <c r="E466" s="168"/>
      <c r="F466" s="167"/>
      <c r="G466" s="167"/>
      <c r="H466" s="169"/>
      <c r="I466" s="170"/>
      <c r="J466" s="167"/>
      <c r="K466" s="167"/>
      <c r="L466" s="170"/>
      <c r="M466" s="167"/>
      <c r="N466" s="170"/>
      <c r="O466" s="167"/>
      <c r="P466" s="167"/>
      <c r="Q466" s="167"/>
      <c r="R466" s="167"/>
      <c r="S466" s="167"/>
      <c r="T466" s="167"/>
      <c r="U466" s="167"/>
      <c r="V466" s="167"/>
      <c r="W466" s="167"/>
      <c r="X466" s="167"/>
      <c r="Y466" s="167"/>
      <c r="Z466" s="167"/>
    </row>
    <row r="467" spans="1:26" ht="12.75" customHeight="1">
      <c r="A467" s="167"/>
      <c r="B467" s="167"/>
      <c r="C467" s="167"/>
      <c r="D467" s="167"/>
      <c r="E467" s="168"/>
      <c r="F467" s="167"/>
      <c r="G467" s="167"/>
      <c r="H467" s="169"/>
      <c r="I467" s="170"/>
      <c r="J467" s="167"/>
      <c r="K467" s="167"/>
      <c r="L467" s="170"/>
      <c r="M467" s="167"/>
      <c r="N467" s="170"/>
      <c r="O467" s="167"/>
      <c r="P467" s="167"/>
      <c r="Q467" s="167"/>
      <c r="R467" s="167"/>
      <c r="S467" s="167"/>
      <c r="T467" s="167"/>
      <c r="U467" s="167"/>
      <c r="V467" s="167"/>
      <c r="W467" s="167"/>
      <c r="X467" s="167"/>
      <c r="Y467" s="167"/>
      <c r="Z467" s="167"/>
    </row>
    <row r="468" spans="1:26" ht="12.75" customHeight="1">
      <c r="A468" s="167"/>
      <c r="B468" s="167"/>
      <c r="C468" s="167"/>
      <c r="D468" s="167"/>
      <c r="E468" s="168"/>
      <c r="F468" s="167"/>
      <c r="G468" s="167"/>
      <c r="H468" s="169"/>
      <c r="I468" s="170"/>
      <c r="J468" s="167"/>
      <c r="K468" s="167"/>
      <c r="L468" s="170"/>
      <c r="M468" s="167"/>
      <c r="N468" s="170"/>
      <c r="O468" s="167"/>
      <c r="P468" s="167"/>
      <c r="Q468" s="167"/>
      <c r="R468" s="167"/>
      <c r="S468" s="167"/>
      <c r="T468" s="167"/>
      <c r="U468" s="167"/>
      <c r="V468" s="167"/>
      <c r="W468" s="167"/>
      <c r="X468" s="167"/>
      <c r="Y468" s="167"/>
      <c r="Z468" s="167"/>
    </row>
    <row r="469" spans="1:26" ht="12.75" customHeight="1">
      <c r="A469" s="167"/>
      <c r="B469" s="167"/>
      <c r="C469" s="167"/>
      <c r="D469" s="167"/>
      <c r="E469" s="168"/>
      <c r="F469" s="167"/>
      <c r="G469" s="167"/>
      <c r="H469" s="169"/>
      <c r="I469" s="170"/>
      <c r="J469" s="167"/>
      <c r="K469" s="167"/>
      <c r="L469" s="170"/>
      <c r="M469" s="167"/>
      <c r="N469" s="170"/>
      <c r="O469" s="167"/>
      <c r="P469" s="167"/>
      <c r="Q469" s="167"/>
      <c r="R469" s="167"/>
      <c r="S469" s="167"/>
      <c r="T469" s="167"/>
      <c r="U469" s="167"/>
      <c r="V469" s="167"/>
      <c r="W469" s="167"/>
      <c r="X469" s="167"/>
      <c r="Y469" s="167"/>
      <c r="Z469" s="167"/>
    </row>
    <row r="470" spans="1:26" ht="12.75" customHeight="1">
      <c r="A470" s="167"/>
      <c r="B470" s="167"/>
      <c r="C470" s="167"/>
      <c r="D470" s="167"/>
      <c r="E470" s="168"/>
      <c r="F470" s="167"/>
      <c r="G470" s="167"/>
      <c r="H470" s="169"/>
      <c r="I470" s="170"/>
      <c r="J470" s="167"/>
      <c r="K470" s="167"/>
      <c r="L470" s="170"/>
      <c r="M470" s="167"/>
      <c r="N470" s="170"/>
      <c r="O470" s="167"/>
      <c r="P470" s="167"/>
      <c r="Q470" s="167"/>
      <c r="R470" s="167"/>
      <c r="S470" s="167"/>
      <c r="T470" s="167"/>
      <c r="U470" s="167"/>
      <c r="V470" s="167"/>
      <c r="W470" s="167"/>
      <c r="X470" s="167"/>
      <c r="Y470" s="167"/>
      <c r="Z470" s="167"/>
    </row>
    <row r="471" spans="1:26" ht="12.75" customHeight="1">
      <c r="A471" s="167"/>
      <c r="B471" s="167"/>
      <c r="C471" s="167"/>
      <c r="D471" s="167"/>
      <c r="E471" s="168"/>
      <c r="F471" s="167"/>
      <c r="G471" s="167"/>
      <c r="H471" s="169"/>
      <c r="I471" s="170"/>
      <c r="J471" s="167"/>
      <c r="K471" s="167"/>
      <c r="L471" s="170"/>
      <c r="M471" s="167"/>
      <c r="N471" s="170"/>
      <c r="O471" s="167"/>
      <c r="P471" s="167"/>
      <c r="Q471" s="167"/>
      <c r="R471" s="167"/>
      <c r="S471" s="167"/>
      <c r="T471" s="167"/>
      <c r="U471" s="167"/>
      <c r="V471" s="167"/>
      <c r="W471" s="167"/>
      <c r="X471" s="167"/>
      <c r="Y471" s="167"/>
      <c r="Z471" s="167"/>
    </row>
    <row r="472" spans="1:26" ht="12.75" customHeight="1">
      <c r="A472" s="167"/>
      <c r="B472" s="167"/>
      <c r="C472" s="167"/>
      <c r="D472" s="167"/>
      <c r="E472" s="168"/>
      <c r="F472" s="167"/>
      <c r="G472" s="167"/>
      <c r="H472" s="169"/>
      <c r="I472" s="170"/>
      <c r="J472" s="167"/>
      <c r="K472" s="167"/>
      <c r="L472" s="170"/>
      <c r="M472" s="167"/>
      <c r="N472" s="170"/>
      <c r="O472" s="167"/>
      <c r="P472" s="167"/>
      <c r="Q472" s="167"/>
      <c r="R472" s="167"/>
      <c r="S472" s="167"/>
      <c r="T472" s="167"/>
      <c r="U472" s="167"/>
      <c r="V472" s="167"/>
      <c r="W472" s="167"/>
      <c r="X472" s="167"/>
      <c r="Y472" s="167"/>
      <c r="Z472" s="167"/>
    </row>
    <row r="473" spans="1:26" ht="12.75" customHeight="1">
      <c r="A473" s="167"/>
      <c r="B473" s="167"/>
      <c r="C473" s="167"/>
      <c r="D473" s="167"/>
      <c r="E473" s="168"/>
      <c r="F473" s="167"/>
      <c r="G473" s="167"/>
      <c r="H473" s="169"/>
      <c r="I473" s="170"/>
      <c r="J473" s="167"/>
      <c r="K473" s="167"/>
      <c r="L473" s="170"/>
      <c r="M473" s="167"/>
      <c r="N473" s="170"/>
      <c r="O473" s="167"/>
      <c r="P473" s="167"/>
      <c r="Q473" s="167"/>
      <c r="R473" s="167"/>
      <c r="S473" s="167"/>
      <c r="T473" s="167"/>
      <c r="U473" s="167"/>
      <c r="V473" s="167"/>
      <c r="W473" s="167"/>
      <c r="X473" s="167"/>
      <c r="Y473" s="167"/>
      <c r="Z473" s="167"/>
    </row>
    <row r="474" spans="1:26" ht="12.75" customHeight="1">
      <c r="A474" s="167"/>
      <c r="B474" s="167"/>
      <c r="C474" s="167"/>
      <c r="D474" s="167"/>
      <c r="E474" s="168"/>
      <c r="F474" s="167"/>
      <c r="G474" s="167"/>
      <c r="H474" s="169"/>
      <c r="I474" s="170"/>
      <c r="J474" s="167"/>
      <c r="K474" s="167"/>
      <c r="L474" s="170"/>
      <c r="M474" s="167"/>
      <c r="N474" s="170"/>
      <c r="O474" s="167"/>
      <c r="P474" s="167"/>
      <c r="Q474" s="167"/>
      <c r="R474" s="167"/>
      <c r="S474" s="167"/>
      <c r="T474" s="167"/>
      <c r="U474" s="167"/>
      <c r="V474" s="167"/>
      <c r="W474" s="167"/>
      <c r="X474" s="167"/>
      <c r="Y474" s="167"/>
      <c r="Z474" s="167"/>
    </row>
    <row r="475" spans="1:26" ht="12.75" customHeight="1">
      <c r="A475" s="167"/>
      <c r="B475" s="167"/>
      <c r="C475" s="167"/>
      <c r="D475" s="167"/>
      <c r="E475" s="168"/>
      <c r="F475" s="167"/>
      <c r="G475" s="167"/>
      <c r="H475" s="169"/>
      <c r="I475" s="170"/>
      <c r="J475" s="167"/>
      <c r="K475" s="167"/>
      <c r="L475" s="170"/>
      <c r="M475" s="167"/>
      <c r="N475" s="170"/>
      <c r="O475" s="167"/>
      <c r="P475" s="167"/>
      <c r="Q475" s="167"/>
      <c r="R475" s="167"/>
      <c r="S475" s="167"/>
      <c r="T475" s="167"/>
      <c r="U475" s="167"/>
      <c r="V475" s="167"/>
      <c r="W475" s="167"/>
      <c r="X475" s="167"/>
      <c r="Y475" s="167"/>
      <c r="Z475" s="167"/>
    </row>
    <row r="476" spans="1:26" ht="12.75" customHeight="1">
      <c r="A476" s="167"/>
      <c r="B476" s="167"/>
      <c r="C476" s="167"/>
      <c r="D476" s="167"/>
      <c r="E476" s="168"/>
      <c r="F476" s="167"/>
      <c r="G476" s="167"/>
      <c r="H476" s="169"/>
      <c r="I476" s="170"/>
      <c r="J476" s="167"/>
      <c r="K476" s="167"/>
      <c r="L476" s="170"/>
      <c r="M476" s="167"/>
      <c r="N476" s="170"/>
      <c r="O476" s="167"/>
      <c r="P476" s="167"/>
      <c r="Q476" s="167"/>
      <c r="R476" s="167"/>
      <c r="S476" s="167"/>
      <c r="T476" s="167"/>
      <c r="U476" s="167"/>
      <c r="V476" s="167"/>
      <c r="W476" s="167"/>
      <c r="X476" s="167"/>
      <c r="Y476" s="167"/>
      <c r="Z476" s="167"/>
    </row>
    <row r="477" spans="1:26" ht="12.75" customHeight="1">
      <c r="A477" s="167"/>
      <c r="B477" s="167"/>
      <c r="C477" s="167"/>
      <c r="D477" s="167"/>
      <c r="E477" s="168"/>
      <c r="F477" s="167"/>
      <c r="G477" s="167"/>
      <c r="H477" s="169"/>
      <c r="I477" s="170"/>
      <c r="J477" s="167"/>
      <c r="K477" s="167"/>
      <c r="L477" s="170"/>
      <c r="M477" s="167"/>
      <c r="N477" s="170"/>
      <c r="O477" s="167"/>
      <c r="P477" s="167"/>
      <c r="Q477" s="167"/>
      <c r="R477" s="167"/>
      <c r="S477" s="167"/>
      <c r="T477" s="167"/>
      <c r="U477" s="167"/>
      <c r="V477" s="167"/>
      <c r="W477" s="167"/>
      <c r="X477" s="167"/>
      <c r="Y477" s="167"/>
      <c r="Z477" s="167"/>
    </row>
    <row r="478" spans="1:26" ht="12.75" customHeight="1">
      <c r="A478" s="167"/>
      <c r="B478" s="167"/>
      <c r="C478" s="167"/>
      <c r="D478" s="167"/>
      <c r="E478" s="168"/>
      <c r="F478" s="167"/>
      <c r="G478" s="167"/>
      <c r="H478" s="169"/>
      <c r="I478" s="170"/>
      <c r="J478" s="167"/>
      <c r="K478" s="167"/>
      <c r="L478" s="170"/>
      <c r="M478" s="167"/>
      <c r="N478" s="170"/>
      <c r="O478" s="167"/>
      <c r="P478" s="167"/>
      <c r="Q478" s="167"/>
      <c r="R478" s="167"/>
      <c r="S478" s="167"/>
      <c r="T478" s="167"/>
      <c r="U478" s="167"/>
      <c r="V478" s="167"/>
      <c r="W478" s="167"/>
      <c r="X478" s="167"/>
      <c r="Y478" s="167"/>
      <c r="Z478" s="167"/>
    </row>
    <row r="479" spans="1:26" ht="12.75" customHeight="1">
      <c r="A479" s="167"/>
      <c r="B479" s="167"/>
      <c r="C479" s="167"/>
      <c r="D479" s="167"/>
      <c r="E479" s="168"/>
      <c r="F479" s="167"/>
      <c r="G479" s="167"/>
      <c r="H479" s="169"/>
      <c r="I479" s="170"/>
      <c r="J479" s="167"/>
      <c r="K479" s="167"/>
      <c r="L479" s="170"/>
      <c r="M479" s="167"/>
      <c r="N479" s="170"/>
      <c r="O479" s="167"/>
      <c r="P479" s="167"/>
      <c r="Q479" s="167"/>
      <c r="R479" s="167"/>
      <c r="S479" s="167"/>
      <c r="T479" s="167"/>
      <c r="U479" s="167"/>
      <c r="V479" s="167"/>
      <c r="W479" s="167"/>
      <c r="X479" s="167"/>
      <c r="Y479" s="167"/>
      <c r="Z479" s="167"/>
    </row>
    <row r="480" spans="1:26" ht="12.75" customHeight="1">
      <c r="A480" s="167"/>
      <c r="B480" s="167"/>
      <c r="C480" s="167"/>
      <c r="D480" s="167"/>
      <c r="E480" s="168"/>
      <c r="F480" s="167"/>
      <c r="G480" s="167"/>
      <c r="H480" s="169"/>
      <c r="I480" s="170"/>
      <c r="J480" s="167"/>
      <c r="K480" s="167"/>
      <c r="L480" s="170"/>
      <c r="M480" s="167"/>
      <c r="N480" s="170"/>
      <c r="O480" s="167"/>
      <c r="P480" s="167"/>
      <c r="Q480" s="167"/>
      <c r="R480" s="167"/>
      <c r="S480" s="167"/>
      <c r="T480" s="167"/>
      <c r="U480" s="167"/>
      <c r="V480" s="167"/>
      <c r="W480" s="167"/>
      <c r="X480" s="167"/>
      <c r="Y480" s="167"/>
      <c r="Z480" s="167"/>
    </row>
    <row r="481" spans="1:26" ht="12.75" customHeight="1">
      <c r="A481" s="167"/>
      <c r="B481" s="167"/>
      <c r="C481" s="167"/>
      <c r="D481" s="167"/>
      <c r="E481" s="168"/>
      <c r="F481" s="167"/>
      <c r="G481" s="167"/>
      <c r="H481" s="169"/>
      <c r="I481" s="170"/>
      <c r="J481" s="167"/>
      <c r="K481" s="167"/>
      <c r="L481" s="170"/>
      <c r="M481" s="167"/>
      <c r="N481" s="170"/>
      <c r="O481" s="167"/>
      <c r="P481" s="167"/>
      <c r="Q481" s="167"/>
      <c r="R481" s="167"/>
      <c r="S481" s="167"/>
      <c r="T481" s="167"/>
      <c r="U481" s="167"/>
      <c r="V481" s="167"/>
      <c r="W481" s="167"/>
      <c r="X481" s="167"/>
      <c r="Y481" s="167"/>
      <c r="Z481" s="167"/>
    </row>
    <row r="482" spans="1:26" ht="12.75" customHeight="1">
      <c r="A482" s="167"/>
      <c r="B482" s="167"/>
      <c r="C482" s="167"/>
      <c r="D482" s="167"/>
      <c r="E482" s="168"/>
      <c r="F482" s="167"/>
      <c r="G482" s="167"/>
      <c r="H482" s="169"/>
      <c r="I482" s="170"/>
      <c r="J482" s="167"/>
      <c r="K482" s="167"/>
      <c r="L482" s="170"/>
      <c r="M482" s="167"/>
      <c r="N482" s="170"/>
      <c r="O482" s="167"/>
      <c r="P482" s="167"/>
      <c r="Q482" s="167"/>
      <c r="R482" s="167"/>
      <c r="S482" s="167"/>
      <c r="T482" s="167"/>
      <c r="U482" s="167"/>
      <c r="V482" s="167"/>
      <c r="W482" s="167"/>
      <c r="X482" s="167"/>
      <c r="Y482" s="167"/>
      <c r="Z482" s="167"/>
    </row>
    <row r="483" spans="1:26" ht="12.75" customHeight="1">
      <c r="A483" s="167"/>
      <c r="B483" s="167"/>
      <c r="C483" s="167"/>
      <c r="D483" s="167"/>
      <c r="E483" s="168"/>
      <c r="F483" s="167"/>
      <c r="G483" s="167"/>
      <c r="H483" s="169"/>
      <c r="I483" s="170"/>
      <c r="J483" s="167"/>
      <c r="K483" s="167"/>
      <c r="L483" s="170"/>
      <c r="M483" s="167"/>
      <c r="N483" s="170"/>
      <c r="O483" s="167"/>
      <c r="P483" s="167"/>
      <c r="Q483" s="167"/>
      <c r="R483" s="167"/>
      <c r="S483" s="167"/>
      <c r="T483" s="167"/>
      <c r="U483" s="167"/>
      <c r="V483" s="167"/>
      <c r="W483" s="167"/>
      <c r="X483" s="167"/>
      <c r="Y483" s="167"/>
      <c r="Z483" s="167"/>
    </row>
    <row r="484" spans="1:26" ht="12.75" customHeight="1">
      <c r="A484" s="167"/>
      <c r="B484" s="167"/>
      <c r="C484" s="167"/>
      <c r="D484" s="167"/>
      <c r="E484" s="168"/>
      <c r="F484" s="167"/>
      <c r="G484" s="167"/>
      <c r="H484" s="169"/>
      <c r="I484" s="170"/>
      <c r="J484" s="167"/>
      <c r="K484" s="167"/>
      <c r="L484" s="170"/>
      <c r="M484" s="167"/>
      <c r="N484" s="170"/>
      <c r="O484" s="167"/>
      <c r="P484" s="167"/>
      <c r="Q484" s="167"/>
      <c r="R484" s="167"/>
      <c r="S484" s="167"/>
      <c r="T484" s="167"/>
      <c r="U484" s="167"/>
      <c r="V484" s="167"/>
      <c r="W484" s="167"/>
      <c r="X484" s="167"/>
      <c r="Y484" s="167"/>
      <c r="Z484" s="167"/>
    </row>
    <row r="485" spans="1:26" ht="12.75" customHeight="1">
      <c r="A485" s="167"/>
      <c r="B485" s="167"/>
      <c r="C485" s="167"/>
      <c r="D485" s="167"/>
      <c r="E485" s="168"/>
      <c r="F485" s="167"/>
      <c r="G485" s="167"/>
      <c r="H485" s="169"/>
      <c r="I485" s="170"/>
      <c r="J485" s="167"/>
      <c r="K485" s="167"/>
      <c r="L485" s="170"/>
      <c r="M485" s="167"/>
      <c r="N485" s="170"/>
      <c r="O485" s="167"/>
      <c r="P485" s="167"/>
      <c r="Q485" s="167"/>
      <c r="R485" s="167"/>
      <c r="S485" s="167"/>
      <c r="T485" s="167"/>
      <c r="U485" s="167"/>
      <c r="V485" s="167"/>
      <c r="W485" s="167"/>
      <c r="X485" s="167"/>
      <c r="Y485" s="167"/>
      <c r="Z485" s="167"/>
    </row>
    <row r="486" spans="1:26" ht="12.75" customHeight="1">
      <c r="A486" s="167"/>
      <c r="B486" s="167"/>
      <c r="C486" s="167"/>
      <c r="D486" s="167"/>
      <c r="E486" s="168"/>
      <c r="F486" s="167"/>
      <c r="G486" s="167"/>
      <c r="H486" s="169"/>
      <c r="I486" s="170"/>
      <c r="J486" s="167"/>
      <c r="K486" s="167"/>
      <c r="L486" s="170"/>
      <c r="M486" s="167"/>
      <c r="N486" s="170"/>
      <c r="O486" s="167"/>
      <c r="P486" s="167"/>
      <c r="Q486" s="167"/>
      <c r="R486" s="167"/>
      <c r="S486" s="167"/>
      <c r="T486" s="167"/>
      <c r="U486" s="167"/>
      <c r="V486" s="167"/>
      <c r="W486" s="167"/>
      <c r="X486" s="167"/>
      <c r="Y486" s="167"/>
      <c r="Z486" s="167"/>
    </row>
    <row r="487" spans="1:26" ht="12.75" customHeight="1">
      <c r="A487" s="167"/>
      <c r="B487" s="167"/>
      <c r="C487" s="167"/>
      <c r="D487" s="167"/>
      <c r="E487" s="168"/>
      <c r="F487" s="167"/>
      <c r="G487" s="167"/>
      <c r="H487" s="169"/>
      <c r="I487" s="170"/>
      <c r="J487" s="167"/>
      <c r="K487" s="167"/>
      <c r="L487" s="170"/>
      <c r="M487" s="167"/>
      <c r="N487" s="170"/>
      <c r="O487" s="167"/>
      <c r="P487" s="167"/>
      <c r="Q487" s="167"/>
      <c r="R487" s="167"/>
      <c r="S487" s="167"/>
      <c r="T487" s="167"/>
      <c r="U487" s="167"/>
      <c r="V487" s="167"/>
      <c r="W487" s="167"/>
      <c r="X487" s="167"/>
      <c r="Y487" s="167"/>
      <c r="Z487" s="167"/>
    </row>
    <row r="488" spans="1:26" ht="12.75" customHeight="1">
      <c r="A488" s="167"/>
      <c r="B488" s="167"/>
      <c r="C488" s="167"/>
      <c r="D488" s="167"/>
      <c r="E488" s="168"/>
      <c r="F488" s="167"/>
      <c r="G488" s="167"/>
      <c r="H488" s="169"/>
      <c r="I488" s="170"/>
      <c r="J488" s="167"/>
      <c r="K488" s="167"/>
      <c r="L488" s="170"/>
      <c r="M488" s="167"/>
      <c r="N488" s="170"/>
      <c r="O488" s="167"/>
      <c r="P488" s="167"/>
      <c r="Q488" s="167"/>
      <c r="R488" s="167"/>
      <c r="S488" s="167"/>
      <c r="T488" s="167"/>
      <c r="U488" s="167"/>
      <c r="V488" s="167"/>
      <c r="W488" s="167"/>
      <c r="X488" s="167"/>
      <c r="Y488" s="167"/>
      <c r="Z488" s="167"/>
    </row>
    <row r="489" spans="1:26" ht="12.75" customHeight="1">
      <c r="A489" s="167"/>
      <c r="B489" s="167"/>
      <c r="C489" s="167"/>
      <c r="D489" s="167"/>
      <c r="E489" s="168"/>
      <c r="F489" s="167"/>
      <c r="G489" s="167"/>
      <c r="H489" s="169"/>
      <c r="I489" s="170"/>
      <c r="J489" s="167"/>
      <c r="K489" s="167"/>
      <c r="L489" s="170"/>
      <c r="M489" s="167"/>
      <c r="N489" s="170"/>
      <c r="O489" s="167"/>
      <c r="P489" s="167"/>
      <c r="Q489" s="167"/>
      <c r="R489" s="167"/>
      <c r="S489" s="167"/>
      <c r="T489" s="167"/>
      <c r="U489" s="167"/>
      <c r="V489" s="167"/>
      <c r="W489" s="167"/>
      <c r="X489" s="167"/>
      <c r="Y489" s="167"/>
      <c r="Z489" s="167"/>
    </row>
    <row r="490" spans="1:26" ht="12.75" customHeight="1">
      <c r="A490" s="167"/>
      <c r="B490" s="167"/>
      <c r="C490" s="167"/>
      <c r="D490" s="167"/>
      <c r="E490" s="168"/>
      <c r="F490" s="167"/>
      <c r="G490" s="167"/>
      <c r="H490" s="169"/>
      <c r="I490" s="170"/>
      <c r="J490" s="167"/>
      <c r="K490" s="167"/>
      <c r="L490" s="170"/>
      <c r="M490" s="167"/>
      <c r="N490" s="170"/>
      <c r="O490" s="167"/>
      <c r="P490" s="167"/>
      <c r="Q490" s="167"/>
      <c r="R490" s="167"/>
      <c r="S490" s="167"/>
      <c r="T490" s="167"/>
      <c r="U490" s="167"/>
      <c r="V490" s="167"/>
      <c r="W490" s="167"/>
      <c r="X490" s="167"/>
      <c r="Y490" s="167"/>
      <c r="Z490" s="167"/>
    </row>
    <row r="491" spans="1:26" ht="12.75" customHeight="1">
      <c r="A491" s="167"/>
      <c r="B491" s="167"/>
      <c r="C491" s="167"/>
      <c r="D491" s="167"/>
      <c r="E491" s="168"/>
      <c r="F491" s="167"/>
      <c r="G491" s="167"/>
      <c r="H491" s="169"/>
      <c r="I491" s="170"/>
      <c r="J491" s="167"/>
      <c r="K491" s="167"/>
      <c r="L491" s="170"/>
      <c r="M491" s="167"/>
      <c r="N491" s="170"/>
      <c r="O491" s="167"/>
      <c r="P491" s="167"/>
      <c r="Q491" s="167"/>
      <c r="R491" s="167"/>
      <c r="S491" s="167"/>
      <c r="T491" s="167"/>
      <c r="U491" s="167"/>
      <c r="V491" s="167"/>
      <c r="W491" s="167"/>
      <c r="X491" s="167"/>
      <c r="Y491" s="167"/>
      <c r="Z491" s="167"/>
    </row>
    <row r="492" spans="1:26" ht="12.75" customHeight="1">
      <c r="A492" s="167"/>
      <c r="B492" s="167"/>
      <c r="C492" s="167"/>
      <c r="D492" s="167"/>
      <c r="E492" s="168"/>
      <c r="F492" s="167"/>
      <c r="G492" s="167"/>
      <c r="H492" s="169"/>
      <c r="I492" s="170"/>
      <c r="J492" s="167"/>
      <c r="K492" s="167"/>
      <c r="L492" s="170"/>
      <c r="M492" s="167"/>
      <c r="N492" s="170"/>
      <c r="O492" s="167"/>
      <c r="P492" s="167"/>
      <c r="Q492" s="167"/>
      <c r="R492" s="167"/>
      <c r="S492" s="167"/>
      <c r="T492" s="167"/>
      <c r="U492" s="167"/>
      <c r="V492" s="167"/>
      <c r="W492" s="167"/>
      <c r="X492" s="167"/>
      <c r="Y492" s="167"/>
      <c r="Z492" s="167"/>
    </row>
    <row r="493" spans="1:26" ht="12.75" customHeight="1">
      <c r="A493" s="167"/>
      <c r="B493" s="167"/>
      <c r="C493" s="167"/>
      <c r="D493" s="167"/>
      <c r="E493" s="168"/>
      <c r="F493" s="167"/>
      <c r="G493" s="167"/>
      <c r="H493" s="169"/>
      <c r="I493" s="170"/>
      <c r="J493" s="167"/>
      <c r="K493" s="167"/>
      <c r="L493" s="170"/>
      <c r="M493" s="167"/>
      <c r="N493" s="170"/>
      <c r="O493" s="167"/>
      <c r="P493" s="167"/>
      <c r="Q493" s="167"/>
      <c r="R493" s="167"/>
      <c r="S493" s="167"/>
      <c r="T493" s="167"/>
      <c r="U493" s="167"/>
      <c r="V493" s="167"/>
      <c r="W493" s="167"/>
      <c r="X493" s="167"/>
      <c r="Y493" s="167"/>
      <c r="Z493" s="167"/>
    </row>
    <row r="494" spans="1:26" ht="12.75" customHeight="1">
      <c r="A494" s="167"/>
      <c r="B494" s="167"/>
      <c r="C494" s="167"/>
      <c r="D494" s="167"/>
      <c r="E494" s="168"/>
      <c r="F494" s="167"/>
      <c r="G494" s="167"/>
      <c r="H494" s="169"/>
      <c r="I494" s="170"/>
      <c r="J494" s="167"/>
      <c r="K494" s="167"/>
      <c r="L494" s="170"/>
      <c r="M494" s="167"/>
      <c r="N494" s="170"/>
      <c r="O494" s="167"/>
      <c r="P494" s="167"/>
      <c r="Q494" s="167"/>
      <c r="R494" s="167"/>
      <c r="S494" s="167"/>
      <c r="T494" s="167"/>
      <c r="U494" s="167"/>
      <c r="V494" s="167"/>
      <c r="W494" s="167"/>
      <c r="X494" s="167"/>
      <c r="Y494" s="167"/>
      <c r="Z494" s="167"/>
    </row>
    <row r="495" spans="1:26" ht="12.75" customHeight="1">
      <c r="A495" s="167"/>
      <c r="B495" s="167"/>
      <c r="C495" s="167"/>
      <c r="D495" s="167"/>
      <c r="E495" s="168"/>
      <c r="F495" s="167"/>
      <c r="G495" s="167"/>
      <c r="H495" s="169"/>
      <c r="I495" s="170"/>
      <c r="J495" s="167"/>
      <c r="K495" s="167"/>
      <c r="L495" s="170"/>
      <c r="M495" s="167"/>
      <c r="N495" s="170"/>
      <c r="O495" s="167"/>
      <c r="P495" s="167"/>
      <c r="Q495" s="167"/>
      <c r="R495" s="167"/>
      <c r="S495" s="167"/>
      <c r="T495" s="167"/>
      <c r="U495" s="167"/>
      <c r="V495" s="167"/>
      <c r="W495" s="167"/>
      <c r="X495" s="167"/>
      <c r="Y495" s="167"/>
      <c r="Z495" s="167"/>
    </row>
    <row r="496" spans="1:26" ht="12.75" customHeight="1">
      <c r="A496" s="167"/>
      <c r="B496" s="167"/>
      <c r="C496" s="167"/>
      <c r="D496" s="167"/>
      <c r="E496" s="168"/>
      <c r="F496" s="167"/>
      <c r="G496" s="167"/>
      <c r="H496" s="169"/>
      <c r="I496" s="170"/>
      <c r="J496" s="167"/>
      <c r="K496" s="167"/>
      <c r="L496" s="170"/>
      <c r="M496" s="167"/>
      <c r="N496" s="170"/>
      <c r="O496" s="167"/>
      <c r="P496" s="167"/>
      <c r="Q496" s="167"/>
      <c r="R496" s="167"/>
      <c r="S496" s="167"/>
      <c r="T496" s="167"/>
      <c r="U496" s="167"/>
      <c r="V496" s="167"/>
      <c r="W496" s="167"/>
      <c r="X496" s="167"/>
      <c r="Y496" s="167"/>
      <c r="Z496" s="167"/>
    </row>
    <row r="497" spans="1:26" ht="12.75" customHeight="1">
      <c r="A497" s="167"/>
      <c r="B497" s="167"/>
      <c r="C497" s="167"/>
      <c r="D497" s="167"/>
      <c r="E497" s="168"/>
      <c r="F497" s="167"/>
      <c r="G497" s="167"/>
      <c r="H497" s="169"/>
      <c r="I497" s="170"/>
      <c r="J497" s="167"/>
      <c r="K497" s="167"/>
      <c r="L497" s="170"/>
      <c r="M497" s="167"/>
      <c r="N497" s="170"/>
      <c r="O497" s="167"/>
      <c r="P497" s="167"/>
      <c r="Q497" s="167"/>
      <c r="R497" s="167"/>
      <c r="S497" s="167"/>
      <c r="T497" s="167"/>
      <c r="U497" s="167"/>
      <c r="V497" s="167"/>
      <c r="W497" s="167"/>
      <c r="X497" s="167"/>
      <c r="Y497" s="167"/>
      <c r="Z497" s="167"/>
    </row>
    <row r="498" spans="1:26" ht="12.75" customHeight="1">
      <c r="A498" s="167"/>
      <c r="B498" s="167"/>
      <c r="C498" s="167"/>
      <c r="D498" s="167"/>
      <c r="E498" s="168"/>
      <c r="F498" s="167"/>
      <c r="G498" s="167"/>
      <c r="H498" s="169"/>
      <c r="I498" s="170"/>
      <c r="J498" s="167"/>
      <c r="K498" s="167"/>
      <c r="L498" s="170"/>
      <c r="M498" s="167"/>
      <c r="N498" s="170"/>
      <c r="O498" s="167"/>
      <c r="P498" s="167"/>
      <c r="Q498" s="167"/>
      <c r="R498" s="167"/>
      <c r="S498" s="167"/>
      <c r="T498" s="167"/>
      <c r="U498" s="167"/>
      <c r="V498" s="167"/>
      <c r="W498" s="167"/>
      <c r="X498" s="167"/>
      <c r="Y498" s="167"/>
      <c r="Z498" s="167"/>
    </row>
    <row r="499" spans="1:26" ht="12.75" customHeight="1">
      <c r="A499" s="167"/>
      <c r="B499" s="167"/>
      <c r="C499" s="167"/>
      <c r="D499" s="167"/>
      <c r="E499" s="168"/>
      <c r="F499" s="167"/>
      <c r="G499" s="167"/>
      <c r="H499" s="169"/>
      <c r="I499" s="170"/>
      <c r="J499" s="167"/>
      <c r="K499" s="167"/>
      <c r="L499" s="170"/>
      <c r="M499" s="167"/>
      <c r="N499" s="170"/>
      <c r="O499" s="167"/>
      <c r="P499" s="167"/>
      <c r="Q499" s="167"/>
      <c r="R499" s="167"/>
      <c r="S499" s="167"/>
      <c r="T499" s="167"/>
      <c r="U499" s="167"/>
      <c r="V499" s="167"/>
      <c r="W499" s="167"/>
      <c r="X499" s="167"/>
      <c r="Y499" s="167"/>
      <c r="Z499" s="167"/>
    </row>
    <row r="500" spans="1:26" ht="12.75" customHeight="1">
      <c r="A500" s="167"/>
      <c r="B500" s="167"/>
      <c r="C500" s="167"/>
      <c r="D500" s="167"/>
      <c r="E500" s="168"/>
      <c r="F500" s="167"/>
      <c r="G500" s="167"/>
      <c r="H500" s="169"/>
      <c r="I500" s="170"/>
      <c r="J500" s="167"/>
      <c r="K500" s="167"/>
      <c r="L500" s="170"/>
      <c r="M500" s="167"/>
      <c r="N500" s="170"/>
      <c r="O500" s="167"/>
      <c r="P500" s="167"/>
      <c r="Q500" s="167"/>
      <c r="R500" s="167"/>
      <c r="S500" s="167"/>
      <c r="T500" s="167"/>
      <c r="U500" s="167"/>
      <c r="V500" s="167"/>
      <c r="W500" s="167"/>
      <c r="X500" s="167"/>
      <c r="Y500" s="167"/>
      <c r="Z500" s="167"/>
    </row>
    <row r="501" spans="1:26" ht="12.75" customHeight="1">
      <c r="A501" s="167"/>
      <c r="B501" s="167"/>
      <c r="C501" s="167"/>
      <c r="D501" s="167"/>
      <c r="E501" s="168"/>
      <c r="F501" s="167"/>
      <c r="G501" s="167"/>
      <c r="H501" s="169"/>
      <c r="I501" s="170"/>
      <c r="J501" s="167"/>
      <c r="K501" s="167"/>
      <c r="L501" s="170"/>
      <c r="M501" s="167"/>
      <c r="N501" s="170"/>
      <c r="O501" s="167"/>
      <c r="P501" s="167"/>
      <c r="Q501" s="167"/>
      <c r="R501" s="167"/>
      <c r="S501" s="167"/>
      <c r="T501" s="167"/>
      <c r="U501" s="167"/>
      <c r="V501" s="167"/>
      <c r="W501" s="167"/>
      <c r="X501" s="167"/>
      <c r="Y501" s="167"/>
      <c r="Z501" s="167"/>
    </row>
    <row r="502" spans="1:26" ht="12.75" customHeight="1">
      <c r="A502" s="167"/>
      <c r="B502" s="167"/>
      <c r="C502" s="167"/>
      <c r="D502" s="167"/>
      <c r="E502" s="168"/>
      <c r="F502" s="167"/>
      <c r="G502" s="167"/>
      <c r="H502" s="169"/>
      <c r="I502" s="170"/>
      <c r="J502" s="167"/>
      <c r="K502" s="167"/>
      <c r="L502" s="170"/>
      <c r="M502" s="167"/>
      <c r="N502" s="170"/>
      <c r="O502" s="167"/>
      <c r="P502" s="167"/>
      <c r="Q502" s="167"/>
      <c r="R502" s="167"/>
      <c r="S502" s="167"/>
      <c r="T502" s="167"/>
      <c r="U502" s="167"/>
      <c r="V502" s="167"/>
      <c r="W502" s="167"/>
      <c r="X502" s="167"/>
      <c r="Y502" s="167"/>
      <c r="Z502" s="167"/>
    </row>
    <row r="503" spans="1:26" ht="12.75" customHeight="1">
      <c r="A503" s="167"/>
      <c r="B503" s="167"/>
      <c r="C503" s="167"/>
      <c r="D503" s="167"/>
      <c r="E503" s="168"/>
      <c r="F503" s="167"/>
      <c r="G503" s="167"/>
      <c r="H503" s="169"/>
      <c r="I503" s="170"/>
      <c r="J503" s="167"/>
      <c r="K503" s="167"/>
      <c r="L503" s="170"/>
      <c r="M503" s="167"/>
      <c r="N503" s="170"/>
      <c r="O503" s="167"/>
      <c r="P503" s="167"/>
      <c r="Q503" s="167"/>
      <c r="R503" s="167"/>
      <c r="S503" s="167"/>
      <c r="T503" s="167"/>
      <c r="U503" s="167"/>
      <c r="V503" s="167"/>
      <c r="W503" s="167"/>
      <c r="X503" s="167"/>
      <c r="Y503" s="167"/>
      <c r="Z503" s="167"/>
    </row>
    <row r="504" spans="1:26" ht="12.75" customHeight="1">
      <c r="A504" s="167"/>
      <c r="B504" s="167"/>
      <c r="C504" s="167"/>
      <c r="D504" s="167"/>
      <c r="E504" s="168"/>
      <c r="F504" s="167"/>
      <c r="G504" s="167"/>
      <c r="H504" s="169"/>
      <c r="I504" s="170"/>
      <c r="J504" s="167"/>
      <c r="K504" s="167"/>
      <c r="L504" s="170"/>
      <c r="M504" s="167"/>
      <c r="N504" s="170"/>
      <c r="O504" s="167"/>
      <c r="P504" s="167"/>
      <c r="Q504" s="167"/>
      <c r="R504" s="167"/>
      <c r="S504" s="167"/>
      <c r="T504" s="167"/>
      <c r="U504" s="167"/>
      <c r="V504" s="167"/>
      <c r="W504" s="167"/>
      <c r="X504" s="167"/>
      <c r="Y504" s="167"/>
      <c r="Z504" s="167"/>
    </row>
    <row r="505" spans="1:26" ht="12.75" customHeight="1">
      <c r="A505" s="167"/>
      <c r="B505" s="167"/>
      <c r="C505" s="167"/>
      <c r="D505" s="167"/>
      <c r="E505" s="168"/>
      <c r="F505" s="167"/>
      <c r="G505" s="167"/>
      <c r="H505" s="169"/>
      <c r="I505" s="170"/>
      <c r="J505" s="167"/>
      <c r="K505" s="167"/>
      <c r="L505" s="170"/>
      <c r="M505" s="167"/>
      <c r="N505" s="170"/>
      <c r="O505" s="167"/>
      <c r="P505" s="167"/>
      <c r="Q505" s="167"/>
      <c r="R505" s="167"/>
      <c r="S505" s="167"/>
      <c r="T505" s="167"/>
      <c r="U505" s="167"/>
      <c r="V505" s="167"/>
      <c r="W505" s="167"/>
      <c r="X505" s="167"/>
      <c r="Y505" s="167"/>
      <c r="Z505" s="167"/>
    </row>
    <row r="506" spans="1:26" ht="12.75" customHeight="1">
      <c r="A506" s="167"/>
      <c r="B506" s="167"/>
      <c r="C506" s="167"/>
      <c r="D506" s="167"/>
      <c r="E506" s="168"/>
      <c r="F506" s="167"/>
      <c r="G506" s="167"/>
      <c r="H506" s="169"/>
      <c r="I506" s="170"/>
      <c r="J506" s="167"/>
      <c r="K506" s="167"/>
      <c r="L506" s="170"/>
      <c r="M506" s="167"/>
      <c r="N506" s="170"/>
      <c r="O506" s="167"/>
      <c r="P506" s="167"/>
      <c r="Q506" s="167"/>
      <c r="R506" s="167"/>
      <c r="S506" s="167"/>
      <c r="T506" s="167"/>
      <c r="U506" s="167"/>
      <c r="V506" s="167"/>
      <c r="W506" s="167"/>
      <c r="X506" s="167"/>
      <c r="Y506" s="167"/>
      <c r="Z506" s="167"/>
    </row>
    <row r="507" spans="1:26" ht="12.75" customHeight="1">
      <c r="A507" s="167"/>
      <c r="B507" s="167"/>
      <c r="C507" s="167"/>
      <c r="D507" s="167"/>
      <c r="E507" s="168"/>
      <c r="F507" s="167"/>
      <c r="G507" s="167"/>
      <c r="H507" s="169"/>
      <c r="I507" s="170"/>
      <c r="J507" s="167"/>
      <c r="K507" s="167"/>
      <c r="L507" s="170"/>
      <c r="M507" s="167"/>
      <c r="N507" s="170"/>
      <c r="O507" s="167"/>
      <c r="P507" s="167"/>
      <c r="Q507" s="167"/>
      <c r="R507" s="167"/>
      <c r="S507" s="167"/>
      <c r="T507" s="167"/>
      <c r="U507" s="167"/>
      <c r="V507" s="167"/>
      <c r="W507" s="167"/>
      <c r="X507" s="167"/>
      <c r="Y507" s="167"/>
      <c r="Z507" s="167"/>
    </row>
    <row r="508" spans="1:26" ht="12.75" customHeight="1">
      <c r="A508" s="167"/>
      <c r="B508" s="167"/>
      <c r="C508" s="167"/>
      <c r="D508" s="167"/>
      <c r="E508" s="168"/>
      <c r="F508" s="167"/>
      <c r="G508" s="167"/>
      <c r="H508" s="169"/>
      <c r="I508" s="170"/>
      <c r="J508" s="167"/>
      <c r="K508" s="167"/>
      <c r="L508" s="170"/>
      <c r="M508" s="167"/>
      <c r="N508" s="170"/>
      <c r="O508" s="167"/>
      <c r="P508" s="167"/>
      <c r="Q508" s="167"/>
      <c r="R508" s="167"/>
      <c r="S508" s="167"/>
      <c r="T508" s="167"/>
      <c r="U508" s="167"/>
      <c r="V508" s="167"/>
      <c r="W508" s="167"/>
      <c r="X508" s="167"/>
      <c r="Y508" s="167"/>
      <c r="Z508" s="167"/>
    </row>
    <row r="509" spans="1:26" ht="12.75" customHeight="1">
      <c r="A509" s="167"/>
      <c r="B509" s="167"/>
      <c r="C509" s="167"/>
      <c r="D509" s="167"/>
      <c r="E509" s="168"/>
      <c r="F509" s="167"/>
      <c r="G509" s="167"/>
      <c r="H509" s="169"/>
      <c r="I509" s="170"/>
      <c r="J509" s="167"/>
      <c r="K509" s="167"/>
      <c r="L509" s="170"/>
      <c r="M509" s="167"/>
      <c r="N509" s="170"/>
      <c r="O509" s="167"/>
      <c r="P509" s="167"/>
      <c r="Q509" s="167"/>
      <c r="R509" s="167"/>
      <c r="S509" s="167"/>
      <c r="T509" s="167"/>
      <c r="U509" s="167"/>
      <c r="V509" s="167"/>
      <c r="W509" s="167"/>
      <c r="X509" s="167"/>
      <c r="Y509" s="167"/>
      <c r="Z509" s="167"/>
    </row>
    <row r="510" spans="1:26" ht="12.75" customHeight="1">
      <c r="A510" s="167"/>
      <c r="B510" s="167"/>
      <c r="C510" s="167"/>
      <c r="D510" s="167"/>
      <c r="E510" s="168"/>
      <c r="F510" s="167"/>
      <c r="G510" s="167"/>
      <c r="H510" s="169"/>
      <c r="I510" s="170"/>
      <c r="J510" s="167"/>
      <c r="K510" s="167"/>
      <c r="L510" s="170"/>
      <c r="M510" s="167"/>
      <c r="N510" s="170"/>
      <c r="O510" s="167"/>
      <c r="P510" s="167"/>
      <c r="Q510" s="167"/>
      <c r="R510" s="167"/>
      <c r="S510" s="167"/>
      <c r="T510" s="167"/>
      <c r="U510" s="167"/>
      <c r="V510" s="167"/>
      <c r="W510" s="167"/>
      <c r="X510" s="167"/>
      <c r="Y510" s="167"/>
      <c r="Z510" s="167"/>
    </row>
    <row r="511" spans="1:26" ht="12.75" customHeight="1">
      <c r="A511" s="167"/>
      <c r="B511" s="167"/>
      <c r="C511" s="167"/>
      <c r="D511" s="167"/>
      <c r="E511" s="168"/>
      <c r="F511" s="167"/>
      <c r="G511" s="167"/>
      <c r="H511" s="169"/>
      <c r="I511" s="170"/>
      <c r="J511" s="167"/>
      <c r="K511" s="167"/>
      <c r="L511" s="170"/>
      <c r="M511" s="167"/>
      <c r="N511" s="170"/>
      <c r="O511" s="167"/>
      <c r="P511" s="167"/>
      <c r="Q511" s="167"/>
      <c r="R511" s="167"/>
      <c r="S511" s="167"/>
      <c r="T511" s="167"/>
      <c r="U511" s="167"/>
      <c r="V511" s="167"/>
      <c r="W511" s="167"/>
      <c r="X511" s="167"/>
      <c r="Y511" s="167"/>
      <c r="Z511" s="167"/>
    </row>
    <row r="512" spans="1:26" ht="12.75" customHeight="1">
      <c r="A512" s="167"/>
      <c r="B512" s="167"/>
      <c r="C512" s="167"/>
      <c r="D512" s="167"/>
      <c r="E512" s="168"/>
      <c r="F512" s="167"/>
      <c r="G512" s="167"/>
      <c r="H512" s="169"/>
      <c r="I512" s="170"/>
      <c r="J512" s="167"/>
      <c r="K512" s="167"/>
      <c r="L512" s="170"/>
      <c r="M512" s="167"/>
      <c r="N512" s="170"/>
      <c r="O512" s="167"/>
      <c r="P512" s="167"/>
      <c r="Q512" s="167"/>
      <c r="R512" s="167"/>
      <c r="S512" s="167"/>
      <c r="T512" s="167"/>
      <c r="U512" s="167"/>
      <c r="V512" s="167"/>
      <c r="W512" s="167"/>
      <c r="X512" s="167"/>
      <c r="Y512" s="167"/>
      <c r="Z512" s="167"/>
    </row>
    <row r="513" spans="1:26" ht="12.75" customHeight="1">
      <c r="A513" s="167"/>
      <c r="B513" s="167"/>
      <c r="C513" s="167"/>
      <c r="D513" s="167"/>
      <c r="E513" s="168"/>
      <c r="F513" s="167"/>
      <c r="G513" s="167"/>
      <c r="H513" s="169"/>
      <c r="I513" s="170"/>
      <c r="J513" s="167"/>
      <c r="K513" s="167"/>
      <c r="L513" s="170"/>
      <c r="M513" s="167"/>
      <c r="N513" s="170"/>
      <c r="O513" s="167"/>
      <c r="P513" s="167"/>
      <c r="Q513" s="167"/>
      <c r="R513" s="167"/>
      <c r="S513" s="167"/>
      <c r="T513" s="167"/>
      <c r="U513" s="167"/>
      <c r="V513" s="167"/>
      <c r="W513" s="167"/>
      <c r="X513" s="167"/>
      <c r="Y513" s="167"/>
      <c r="Z513" s="167"/>
    </row>
    <row r="514" spans="1:26" ht="12.75" customHeight="1">
      <c r="A514" s="167"/>
      <c r="B514" s="167"/>
      <c r="C514" s="167"/>
      <c r="D514" s="167"/>
      <c r="E514" s="168"/>
      <c r="F514" s="167"/>
      <c r="G514" s="167"/>
      <c r="H514" s="169"/>
      <c r="I514" s="170"/>
      <c r="J514" s="167"/>
      <c r="K514" s="167"/>
      <c r="L514" s="170"/>
      <c r="M514" s="167"/>
      <c r="N514" s="170"/>
      <c r="O514" s="167"/>
      <c r="P514" s="167"/>
      <c r="Q514" s="167"/>
      <c r="R514" s="167"/>
      <c r="S514" s="167"/>
      <c r="T514" s="167"/>
      <c r="U514" s="167"/>
      <c r="V514" s="167"/>
      <c r="W514" s="167"/>
      <c r="X514" s="167"/>
      <c r="Y514" s="167"/>
      <c r="Z514" s="167"/>
    </row>
    <row r="515" spans="1:26" ht="12.75" customHeight="1">
      <c r="A515" s="167"/>
      <c r="B515" s="167"/>
      <c r="C515" s="167"/>
      <c r="D515" s="167"/>
      <c r="E515" s="168"/>
      <c r="F515" s="167"/>
      <c r="G515" s="167"/>
      <c r="H515" s="169"/>
      <c r="I515" s="170"/>
      <c r="J515" s="167"/>
      <c r="K515" s="167"/>
      <c r="L515" s="170"/>
      <c r="M515" s="167"/>
      <c r="N515" s="170"/>
      <c r="O515" s="167"/>
      <c r="P515" s="167"/>
      <c r="Q515" s="167"/>
      <c r="R515" s="167"/>
      <c r="S515" s="167"/>
      <c r="T515" s="167"/>
      <c r="U515" s="167"/>
      <c r="V515" s="167"/>
      <c r="W515" s="167"/>
      <c r="X515" s="167"/>
      <c r="Y515" s="167"/>
      <c r="Z515" s="167"/>
    </row>
    <row r="516" spans="1:26" ht="12.75" customHeight="1">
      <c r="A516" s="167"/>
      <c r="B516" s="167"/>
      <c r="C516" s="167"/>
      <c r="D516" s="167"/>
      <c r="E516" s="168"/>
      <c r="F516" s="167"/>
      <c r="G516" s="167"/>
      <c r="H516" s="169"/>
      <c r="I516" s="170"/>
      <c r="J516" s="167"/>
      <c r="K516" s="167"/>
      <c r="L516" s="170"/>
      <c r="M516" s="167"/>
      <c r="N516" s="170"/>
      <c r="O516" s="167"/>
      <c r="P516" s="167"/>
      <c r="Q516" s="167"/>
      <c r="R516" s="167"/>
      <c r="S516" s="167"/>
      <c r="T516" s="167"/>
      <c r="U516" s="167"/>
      <c r="V516" s="167"/>
      <c r="W516" s="167"/>
      <c r="X516" s="167"/>
      <c r="Y516" s="167"/>
      <c r="Z516" s="167"/>
    </row>
    <row r="517" spans="1:26" ht="12.75" customHeight="1">
      <c r="A517" s="167"/>
      <c r="B517" s="167"/>
      <c r="C517" s="167"/>
      <c r="D517" s="167"/>
      <c r="E517" s="168"/>
      <c r="F517" s="167"/>
      <c r="G517" s="167"/>
      <c r="H517" s="169"/>
      <c r="I517" s="170"/>
      <c r="J517" s="167"/>
      <c r="K517" s="167"/>
      <c r="L517" s="170"/>
      <c r="M517" s="167"/>
      <c r="N517" s="170"/>
      <c r="O517" s="167"/>
      <c r="P517" s="167"/>
      <c r="Q517" s="167"/>
      <c r="R517" s="167"/>
      <c r="S517" s="167"/>
      <c r="T517" s="167"/>
      <c r="U517" s="167"/>
      <c r="V517" s="167"/>
      <c r="W517" s="167"/>
      <c r="X517" s="167"/>
      <c r="Y517" s="167"/>
      <c r="Z517" s="167"/>
    </row>
    <row r="518" spans="1:26" ht="12.75" customHeight="1">
      <c r="A518" s="167"/>
      <c r="B518" s="167"/>
      <c r="C518" s="167"/>
      <c r="D518" s="167"/>
      <c r="E518" s="168"/>
      <c r="F518" s="167"/>
      <c r="G518" s="167"/>
      <c r="H518" s="169"/>
      <c r="I518" s="170"/>
      <c r="J518" s="167"/>
      <c r="K518" s="167"/>
      <c r="L518" s="170"/>
      <c r="M518" s="167"/>
      <c r="N518" s="170"/>
      <c r="O518" s="167"/>
      <c r="P518" s="167"/>
      <c r="Q518" s="167"/>
      <c r="R518" s="167"/>
      <c r="S518" s="167"/>
      <c r="T518" s="167"/>
      <c r="U518" s="167"/>
      <c r="V518" s="167"/>
      <c r="W518" s="167"/>
      <c r="X518" s="167"/>
      <c r="Y518" s="167"/>
      <c r="Z518" s="167"/>
    </row>
    <row r="519" spans="1:26" ht="12.75" customHeight="1">
      <c r="A519" s="167"/>
      <c r="B519" s="167"/>
      <c r="C519" s="167"/>
      <c r="D519" s="167"/>
      <c r="E519" s="168"/>
      <c r="F519" s="167"/>
      <c r="G519" s="167"/>
      <c r="H519" s="169"/>
      <c r="I519" s="170"/>
      <c r="J519" s="167"/>
      <c r="K519" s="167"/>
      <c r="L519" s="170"/>
      <c r="M519" s="167"/>
      <c r="N519" s="170"/>
      <c r="O519" s="167"/>
      <c r="P519" s="167"/>
      <c r="Q519" s="167"/>
      <c r="R519" s="167"/>
      <c r="S519" s="167"/>
      <c r="T519" s="167"/>
      <c r="U519" s="167"/>
      <c r="V519" s="167"/>
      <c r="W519" s="167"/>
      <c r="X519" s="167"/>
      <c r="Y519" s="167"/>
      <c r="Z519" s="167"/>
    </row>
    <row r="520" spans="1:26" ht="12.75" customHeight="1">
      <c r="A520" s="167"/>
      <c r="B520" s="167"/>
      <c r="C520" s="167"/>
      <c r="D520" s="167"/>
      <c r="E520" s="168"/>
      <c r="F520" s="167"/>
      <c r="G520" s="167"/>
      <c r="H520" s="169"/>
      <c r="I520" s="170"/>
      <c r="J520" s="167"/>
      <c r="K520" s="167"/>
      <c r="L520" s="170"/>
      <c r="M520" s="167"/>
      <c r="N520" s="170"/>
      <c r="O520" s="167"/>
      <c r="P520" s="167"/>
      <c r="Q520" s="167"/>
      <c r="R520" s="167"/>
      <c r="S520" s="167"/>
      <c r="T520" s="167"/>
      <c r="U520" s="167"/>
      <c r="V520" s="167"/>
      <c r="W520" s="167"/>
      <c r="X520" s="167"/>
      <c r="Y520" s="167"/>
      <c r="Z520" s="167"/>
    </row>
    <row r="521" spans="1:26" ht="12.75" customHeight="1">
      <c r="A521" s="167"/>
      <c r="B521" s="167"/>
      <c r="C521" s="167"/>
      <c r="D521" s="167"/>
      <c r="E521" s="168"/>
      <c r="F521" s="167"/>
      <c r="G521" s="167"/>
      <c r="H521" s="169"/>
      <c r="I521" s="170"/>
      <c r="J521" s="167"/>
      <c r="K521" s="167"/>
      <c r="L521" s="170"/>
      <c r="M521" s="167"/>
      <c r="N521" s="170"/>
      <c r="O521" s="167"/>
      <c r="P521" s="167"/>
      <c r="Q521" s="167"/>
      <c r="R521" s="167"/>
      <c r="S521" s="167"/>
      <c r="T521" s="167"/>
      <c r="U521" s="167"/>
      <c r="V521" s="167"/>
      <c r="W521" s="167"/>
      <c r="X521" s="167"/>
      <c r="Y521" s="167"/>
      <c r="Z521" s="167"/>
    </row>
    <row r="522" spans="1:26" ht="12.75" customHeight="1">
      <c r="A522" s="167"/>
      <c r="B522" s="167"/>
      <c r="C522" s="167"/>
      <c r="D522" s="167"/>
      <c r="E522" s="168"/>
      <c r="F522" s="167"/>
      <c r="G522" s="167"/>
      <c r="H522" s="169"/>
      <c r="I522" s="170"/>
      <c r="J522" s="167"/>
      <c r="K522" s="167"/>
      <c r="L522" s="170"/>
      <c r="M522" s="167"/>
      <c r="N522" s="170"/>
      <c r="O522" s="167"/>
      <c r="P522" s="167"/>
      <c r="Q522" s="167"/>
      <c r="R522" s="167"/>
      <c r="S522" s="167"/>
      <c r="T522" s="167"/>
      <c r="U522" s="167"/>
      <c r="V522" s="167"/>
      <c r="W522" s="167"/>
      <c r="X522" s="167"/>
      <c r="Y522" s="167"/>
      <c r="Z522" s="167"/>
    </row>
    <row r="523" spans="1:26" ht="12.75" customHeight="1">
      <c r="A523" s="167"/>
      <c r="B523" s="167"/>
      <c r="C523" s="167"/>
      <c r="D523" s="167"/>
      <c r="E523" s="168"/>
      <c r="F523" s="167"/>
      <c r="G523" s="167"/>
      <c r="H523" s="169"/>
      <c r="I523" s="170"/>
      <c r="J523" s="167"/>
      <c r="K523" s="167"/>
      <c r="L523" s="170"/>
      <c r="M523" s="167"/>
      <c r="N523" s="170"/>
      <c r="O523" s="167"/>
      <c r="P523" s="167"/>
      <c r="Q523" s="167"/>
      <c r="R523" s="167"/>
      <c r="S523" s="167"/>
      <c r="T523" s="167"/>
      <c r="U523" s="167"/>
      <c r="V523" s="167"/>
      <c r="W523" s="167"/>
      <c r="X523" s="167"/>
      <c r="Y523" s="167"/>
      <c r="Z523" s="167"/>
    </row>
    <row r="524" spans="1:26" ht="12.75" customHeight="1">
      <c r="A524" s="167"/>
      <c r="B524" s="167"/>
      <c r="C524" s="167"/>
      <c r="D524" s="167"/>
      <c r="E524" s="168"/>
      <c r="F524" s="167"/>
      <c r="G524" s="167"/>
      <c r="H524" s="169"/>
      <c r="I524" s="170"/>
      <c r="J524" s="167"/>
      <c r="K524" s="167"/>
      <c r="L524" s="170"/>
      <c r="M524" s="167"/>
      <c r="N524" s="170"/>
      <c r="O524" s="167"/>
      <c r="P524" s="167"/>
      <c r="Q524" s="167"/>
      <c r="R524" s="167"/>
      <c r="S524" s="167"/>
      <c r="T524" s="167"/>
      <c r="U524" s="167"/>
      <c r="V524" s="167"/>
      <c r="W524" s="167"/>
      <c r="X524" s="167"/>
      <c r="Y524" s="167"/>
      <c r="Z524" s="167"/>
    </row>
    <row r="525" spans="1:26" ht="12.75" customHeight="1">
      <c r="A525" s="167"/>
      <c r="B525" s="167"/>
      <c r="C525" s="167"/>
      <c r="D525" s="167"/>
      <c r="E525" s="168"/>
      <c r="F525" s="167"/>
      <c r="G525" s="167"/>
      <c r="H525" s="169"/>
      <c r="I525" s="170"/>
      <c r="J525" s="167"/>
      <c r="K525" s="167"/>
      <c r="L525" s="170"/>
      <c r="M525" s="167"/>
      <c r="N525" s="170"/>
      <c r="O525" s="167"/>
      <c r="P525" s="167"/>
      <c r="Q525" s="167"/>
      <c r="R525" s="167"/>
      <c r="S525" s="167"/>
      <c r="T525" s="167"/>
      <c r="U525" s="167"/>
      <c r="V525" s="167"/>
      <c r="W525" s="167"/>
      <c r="X525" s="167"/>
      <c r="Y525" s="167"/>
      <c r="Z525" s="167"/>
    </row>
    <row r="526" spans="1:26" ht="12.75" customHeight="1">
      <c r="A526" s="167"/>
      <c r="B526" s="167"/>
      <c r="C526" s="167"/>
      <c r="D526" s="167"/>
      <c r="E526" s="168"/>
      <c r="F526" s="167"/>
      <c r="G526" s="167"/>
      <c r="H526" s="169"/>
      <c r="I526" s="170"/>
      <c r="J526" s="167"/>
      <c r="K526" s="167"/>
      <c r="L526" s="170"/>
      <c r="M526" s="167"/>
      <c r="N526" s="170"/>
      <c r="O526" s="167"/>
      <c r="P526" s="167"/>
      <c r="Q526" s="167"/>
      <c r="R526" s="167"/>
      <c r="S526" s="167"/>
      <c r="T526" s="167"/>
      <c r="U526" s="167"/>
      <c r="V526" s="167"/>
      <c r="W526" s="167"/>
      <c r="X526" s="167"/>
      <c r="Y526" s="167"/>
      <c r="Z526" s="167"/>
    </row>
    <row r="527" spans="1:26" ht="12.75" customHeight="1">
      <c r="A527" s="167"/>
      <c r="B527" s="167"/>
      <c r="C527" s="167"/>
      <c r="D527" s="167"/>
      <c r="E527" s="168"/>
      <c r="F527" s="167"/>
      <c r="G527" s="167"/>
      <c r="H527" s="169"/>
      <c r="I527" s="170"/>
      <c r="J527" s="167"/>
      <c r="K527" s="167"/>
      <c r="L527" s="170"/>
      <c r="M527" s="167"/>
      <c r="N527" s="170"/>
      <c r="O527" s="167"/>
      <c r="P527" s="167"/>
      <c r="Q527" s="167"/>
      <c r="R527" s="167"/>
      <c r="S527" s="167"/>
      <c r="T527" s="167"/>
      <c r="U527" s="167"/>
      <c r="V527" s="167"/>
      <c r="W527" s="167"/>
      <c r="X527" s="167"/>
      <c r="Y527" s="167"/>
      <c r="Z527" s="167"/>
    </row>
    <row r="528" spans="1:26" ht="12.75" customHeight="1">
      <c r="A528" s="167"/>
      <c r="B528" s="167"/>
      <c r="C528" s="167"/>
      <c r="D528" s="167"/>
      <c r="E528" s="168"/>
      <c r="F528" s="167"/>
      <c r="G528" s="167"/>
      <c r="H528" s="169"/>
      <c r="I528" s="170"/>
      <c r="J528" s="167"/>
      <c r="K528" s="167"/>
      <c r="L528" s="170"/>
      <c r="M528" s="167"/>
      <c r="N528" s="170"/>
      <c r="O528" s="167"/>
      <c r="P528" s="167"/>
      <c r="Q528" s="167"/>
      <c r="R528" s="167"/>
      <c r="S528" s="167"/>
      <c r="T528" s="167"/>
      <c r="U528" s="167"/>
      <c r="V528" s="167"/>
      <c r="W528" s="167"/>
      <c r="X528" s="167"/>
      <c r="Y528" s="167"/>
      <c r="Z528" s="167"/>
    </row>
    <row r="529" spans="1:26" ht="12.75" customHeight="1">
      <c r="A529" s="167"/>
      <c r="B529" s="167"/>
      <c r="C529" s="167"/>
      <c r="D529" s="167"/>
      <c r="E529" s="168"/>
      <c r="F529" s="167"/>
      <c r="G529" s="167"/>
      <c r="H529" s="169"/>
      <c r="I529" s="170"/>
      <c r="J529" s="167"/>
      <c r="K529" s="167"/>
      <c r="L529" s="170"/>
      <c r="M529" s="167"/>
      <c r="N529" s="170"/>
      <c r="O529" s="167"/>
      <c r="P529" s="167"/>
      <c r="Q529" s="167"/>
      <c r="R529" s="167"/>
      <c r="S529" s="167"/>
      <c r="T529" s="167"/>
      <c r="U529" s="167"/>
      <c r="V529" s="167"/>
      <c r="W529" s="167"/>
      <c r="X529" s="167"/>
      <c r="Y529" s="167"/>
      <c r="Z529" s="167"/>
    </row>
    <row r="530" spans="1:26" ht="12.75" customHeight="1">
      <c r="A530" s="167"/>
      <c r="B530" s="167"/>
      <c r="C530" s="167"/>
      <c r="D530" s="167"/>
      <c r="E530" s="168"/>
      <c r="F530" s="167"/>
      <c r="G530" s="167"/>
      <c r="H530" s="169"/>
      <c r="I530" s="170"/>
      <c r="J530" s="167"/>
      <c r="K530" s="167"/>
      <c r="L530" s="170"/>
      <c r="M530" s="167"/>
      <c r="N530" s="170"/>
      <c r="O530" s="167"/>
      <c r="P530" s="167"/>
      <c r="Q530" s="167"/>
      <c r="R530" s="167"/>
      <c r="S530" s="167"/>
      <c r="T530" s="167"/>
      <c r="U530" s="167"/>
      <c r="V530" s="167"/>
      <c r="W530" s="167"/>
      <c r="X530" s="167"/>
      <c r="Y530" s="167"/>
      <c r="Z530" s="167"/>
    </row>
    <row r="531" spans="1:26" ht="12.75" customHeight="1">
      <c r="A531" s="167"/>
      <c r="B531" s="167"/>
      <c r="C531" s="167"/>
      <c r="D531" s="167"/>
      <c r="E531" s="168"/>
      <c r="F531" s="167"/>
      <c r="G531" s="167"/>
      <c r="H531" s="169"/>
      <c r="I531" s="170"/>
      <c r="J531" s="167"/>
      <c r="K531" s="167"/>
      <c r="L531" s="170"/>
      <c r="M531" s="167"/>
      <c r="N531" s="170"/>
      <c r="O531" s="167"/>
      <c r="P531" s="167"/>
      <c r="Q531" s="167"/>
      <c r="R531" s="167"/>
      <c r="S531" s="167"/>
      <c r="T531" s="167"/>
      <c r="U531" s="167"/>
      <c r="V531" s="167"/>
      <c r="W531" s="167"/>
      <c r="X531" s="167"/>
      <c r="Y531" s="167"/>
      <c r="Z531" s="167"/>
    </row>
    <row r="532" spans="1:26" ht="12.75" customHeight="1">
      <c r="A532" s="167"/>
      <c r="B532" s="167"/>
      <c r="C532" s="167"/>
      <c r="D532" s="167"/>
      <c r="E532" s="168"/>
      <c r="F532" s="167"/>
      <c r="G532" s="167"/>
      <c r="H532" s="169"/>
      <c r="I532" s="170"/>
      <c r="J532" s="167"/>
      <c r="K532" s="167"/>
      <c r="L532" s="170"/>
      <c r="M532" s="167"/>
      <c r="N532" s="170"/>
      <c r="O532" s="167"/>
      <c r="P532" s="167"/>
      <c r="Q532" s="167"/>
      <c r="R532" s="167"/>
      <c r="S532" s="167"/>
      <c r="T532" s="167"/>
      <c r="U532" s="167"/>
      <c r="V532" s="167"/>
      <c r="W532" s="167"/>
      <c r="X532" s="167"/>
      <c r="Y532" s="167"/>
      <c r="Z532" s="167"/>
    </row>
    <row r="533" spans="1:26" ht="12.75" customHeight="1">
      <c r="A533" s="167"/>
      <c r="B533" s="167"/>
      <c r="C533" s="167"/>
      <c r="D533" s="167"/>
      <c r="E533" s="168"/>
      <c r="F533" s="167"/>
      <c r="G533" s="167"/>
      <c r="H533" s="169"/>
      <c r="I533" s="170"/>
      <c r="J533" s="167"/>
      <c r="K533" s="167"/>
      <c r="L533" s="170"/>
      <c r="M533" s="167"/>
      <c r="N533" s="170"/>
      <c r="O533" s="167"/>
      <c r="P533" s="167"/>
      <c r="Q533" s="167"/>
      <c r="R533" s="167"/>
      <c r="S533" s="167"/>
      <c r="T533" s="167"/>
      <c r="U533" s="167"/>
      <c r="V533" s="167"/>
      <c r="W533" s="167"/>
      <c r="X533" s="167"/>
      <c r="Y533" s="167"/>
      <c r="Z533" s="167"/>
    </row>
    <row r="534" spans="1:26" ht="12.75" customHeight="1">
      <c r="A534" s="167"/>
      <c r="B534" s="167"/>
      <c r="C534" s="167"/>
      <c r="D534" s="167"/>
      <c r="E534" s="168"/>
      <c r="F534" s="167"/>
      <c r="G534" s="167"/>
      <c r="H534" s="169"/>
      <c r="I534" s="170"/>
      <c r="J534" s="167"/>
      <c r="K534" s="167"/>
      <c r="L534" s="170"/>
      <c r="M534" s="167"/>
      <c r="N534" s="170"/>
      <c r="O534" s="167"/>
      <c r="P534" s="167"/>
      <c r="Q534" s="167"/>
      <c r="R534" s="167"/>
      <c r="S534" s="167"/>
      <c r="T534" s="167"/>
      <c r="U534" s="167"/>
      <c r="V534" s="167"/>
      <c r="W534" s="167"/>
      <c r="X534" s="167"/>
      <c r="Y534" s="167"/>
      <c r="Z534" s="167"/>
    </row>
    <row r="535" spans="1:26" ht="12.75" customHeight="1">
      <c r="A535" s="167"/>
      <c r="B535" s="167"/>
      <c r="C535" s="167"/>
      <c r="D535" s="167"/>
      <c r="E535" s="168"/>
      <c r="F535" s="167"/>
      <c r="G535" s="167"/>
      <c r="H535" s="169"/>
      <c r="I535" s="170"/>
      <c r="J535" s="167"/>
      <c r="K535" s="167"/>
      <c r="L535" s="170"/>
      <c r="M535" s="167"/>
      <c r="N535" s="170"/>
      <c r="O535" s="167"/>
      <c r="P535" s="167"/>
      <c r="Q535" s="167"/>
      <c r="R535" s="167"/>
      <c r="S535" s="167"/>
      <c r="T535" s="167"/>
      <c r="U535" s="167"/>
      <c r="V535" s="167"/>
      <c r="W535" s="167"/>
      <c r="X535" s="167"/>
      <c r="Y535" s="167"/>
      <c r="Z535" s="167"/>
    </row>
    <row r="536" spans="1:26" ht="12.75" customHeight="1">
      <c r="A536" s="167"/>
      <c r="B536" s="167"/>
      <c r="C536" s="167"/>
      <c r="D536" s="167"/>
      <c r="E536" s="168"/>
      <c r="F536" s="167"/>
      <c r="G536" s="167"/>
      <c r="H536" s="169"/>
      <c r="I536" s="170"/>
      <c r="J536" s="167"/>
      <c r="K536" s="167"/>
      <c r="L536" s="170"/>
      <c r="M536" s="167"/>
      <c r="N536" s="170"/>
      <c r="O536" s="167"/>
      <c r="P536" s="167"/>
      <c r="Q536" s="167"/>
      <c r="R536" s="167"/>
      <c r="S536" s="167"/>
      <c r="T536" s="167"/>
      <c r="U536" s="167"/>
      <c r="V536" s="167"/>
      <c r="W536" s="167"/>
      <c r="X536" s="167"/>
      <c r="Y536" s="167"/>
      <c r="Z536" s="167"/>
    </row>
    <row r="537" spans="1:26" ht="12.75" customHeight="1">
      <c r="A537" s="167"/>
      <c r="B537" s="167"/>
      <c r="C537" s="167"/>
      <c r="D537" s="167"/>
      <c r="E537" s="168"/>
      <c r="F537" s="167"/>
      <c r="G537" s="167"/>
      <c r="H537" s="169"/>
      <c r="I537" s="170"/>
      <c r="J537" s="167"/>
      <c r="K537" s="167"/>
      <c r="L537" s="170"/>
      <c r="M537" s="167"/>
      <c r="N537" s="170"/>
      <c r="O537" s="167"/>
      <c r="P537" s="167"/>
      <c r="Q537" s="167"/>
      <c r="R537" s="167"/>
      <c r="S537" s="167"/>
      <c r="T537" s="167"/>
      <c r="U537" s="167"/>
      <c r="V537" s="167"/>
      <c r="W537" s="167"/>
      <c r="X537" s="167"/>
      <c r="Y537" s="167"/>
      <c r="Z537" s="167"/>
    </row>
    <row r="538" spans="1:26" ht="12.75" customHeight="1">
      <c r="A538" s="167"/>
      <c r="B538" s="167"/>
      <c r="C538" s="167"/>
      <c r="D538" s="167"/>
      <c r="E538" s="168"/>
      <c r="F538" s="167"/>
      <c r="G538" s="167"/>
      <c r="H538" s="169"/>
      <c r="I538" s="170"/>
      <c r="J538" s="167"/>
      <c r="K538" s="167"/>
      <c r="L538" s="170"/>
      <c r="M538" s="167"/>
      <c r="N538" s="170"/>
      <c r="O538" s="167"/>
      <c r="P538" s="167"/>
      <c r="Q538" s="167"/>
      <c r="R538" s="167"/>
      <c r="S538" s="167"/>
      <c r="T538" s="167"/>
      <c r="U538" s="167"/>
      <c r="V538" s="167"/>
      <c r="W538" s="167"/>
      <c r="X538" s="167"/>
      <c r="Y538" s="167"/>
      <c r="Z538" s="167"/>
    </row>
    <row r="539" spans="1:26" ht="12.75" customHeight="1">
      <c r="A539" s="167"/>
      <c r="B539" s="167"/>
      <c r="C539" s="167"/>
      <c r="D539" s="167"/>
      <c r="E539" s="168"/>
      <c r="F539" s="167"/>
      <c r="G539" s="167"/>
      <c r="H539" s="169"/>
      <c r="I539" s="170"/>
      <c r="J539" s="167"/>
      <c r="K539" s="167"/>
      <c r="L539" s="170"/>
      <c r="M539" s="167"/>
      <c r="N539" s="170"/>
      <c r="O539" s="167"/>
      <c r="P539" s="167"/>
      <c r="Q539" s="167"/>
      <c r="R539" s="167"/>
      <c r="S539" s="167"/>
      <c r="T539" s="167"/>
      <c r="U539" s="167"/>
      <c r="V539" s="167"/>
      <c r="W539" s="167"/>
      <c r="X539" s="167"/>
      <c r="Y539" s="167"/>
      <c r="Z539" s="167"/>
    </row>
    <row r="540" spans="1:26" ht="12.75" customHeight="1">
      <c r="A540" s="167"/>
      <c r="B540" s="167"/>
      <c r="C540" s="167"/>
      <c r="D540" s="167"/>
      <c r="E540" s="168"/>
      <c r="F540" s="167"/>
      <c r="G540" s="167"/>
      <c r="H540" s="169"/>
      <c r="I540" s="170"/>
      <c r="J540" s="167"/>
      <c r="K540" s="167"/>
      <c r="L540" s="170"/>
      <c r="M540" s="167"/>
      <c r="N540" s="170"/>
      <c r="O540" s="167"/>
      <c r="P540" s="167"/>
      <c r="Q540" s="167"/>
      <c r="R540" s="167"/>
      <c r="S540" s="167"/>
      <c r="T540" s="167"/>
      <c r="U540" s="167"/>
      <c r="V540" s="167"/>
      <c r="W540" s="167"/>
      <c r="X540" s="167"/>
      <c r="Y540" s="167"/>
      <c r="Z540" s="167"/>
    </row>
    <row r="541" spans="1:26" ht="12.75" customHeight="1">
      <c r="A541" s="167"/>
      <c r="B541" s="167"/>
      <c r="C541" s="167"/>
      <c r="D541" s="167"/>
      <c r="E541" s="168"/>
      <c r="F541" s="167"/>
      <c r="G541" s="167"/>
      <c r="H541" s="169"/>
      <c r="I541" s="170"/>
      <c r="J541" s="167"/>
      <c r="K541" s="167"/>
      <c r="L541" s="170"/>
      <c r="M541" s="167"/>
      <c r="N541" s="170"/>
      <c r="O541" s="167"/>
      <c r="P541" s="167"/>
      <c r="Q541" s="167"/>
      <c r="R541" s="167"/>
      <c r="S541" s="167"/>
      <c r="T541" s="167"/>
      <c r="U541" s="167"/>
      <c r="V541" s="167"/>
      <c r="W541" s="167"/>
      <c r="X541" s="167"/>
      <c r="Y541" s="167"/>
      <c r="Z541" s="167"/>
    </row>
    <row r="542" spans="1:26" ht="12.75" customHeight="1">
      <c r="A542" s="167"/>
      <c r="B542" s="167"/>
      <c r="C542" s="167"/>
      <c r="D542" s="167"/>
      <c r="E542" s="168"/>
      <c r="F542" s="167"/>
      <c r="G542" s="167"/>
      <c r="H542" s="169"/>
      <c r="I542" s="170"/>
      <c r="J542" s="167"/>
      <c r="K542" s="167"/>
      <c r="L542" s="170"/>
      <c r="M542" s="167"/>
      <c r="N542" s="170"/>
      <c r="O542" s="167"/>
      <c r="P542" s="167"/>
      <c r="Q542" s="167"/>
      <c r="R542" s="167"/>
      <c r="S542" s="167"/>
      <c r="T542" s="167"/>
      <c r="U542" s="167"/>
      <c r="V542" s="167"/>
      <c r="W542" s="167"/>
      <c r="X542" s="167"/>
      <c r="Y542" s="167"/>
      <c r="Z542" s="167"/>
    </row>
    <row r="543" spans="1:26" ht="12.75" customHeight="1">
      <c r="A543" s="167"/>
      <c r="B543" s="167"/>
      <c r="C543" s="167"/>
      <c r="D543" s="167"/>
      <c r="E543" s="168"/>
      <c r="F543" s="167"/>
      <c r="G543" s="167"/>
      <c r="H543" s="169"/>
      <c r="I543" s="170"/>
      <c r="J543" s="167"/>
      <c r="K543" s="167"/>
      <c r="L543" s="170"/>
      <c r="M543" s="167"/>
      <c r="N543" s="170"/>
      <c r="O543" s="167"/>
      <c r="P543" s="167"/>
      <c r="Q543" s="167"/>
      <c r="R543" s="167"/>
      <c r="S543" s="167"/>
      <c r="T543" s="167"/>
      <c r="U543" s="167"/>
      <c r="V543" s="167"/>
      <c r="W543" s="167"/>
      <c r="X543" s="167"/>
      <c r="Y543" s="167"/>
      <c r="Z543" s="167"/>
    </row>
    <row r="544" spans="1:26" ht="12.75" customHeight="1">
      <c r="A544" s="167"/>
      <c r="B544" s="167"/>
      <c r="C544" s="167"/>
      <c r="D544" s="167"/>
      <c r="E544" s="168"/>
      <c r="F544" s="167"/>
      <c r="G544" s="167"/>
      <c r="H544" s="169"/>
      <c r="I544" s="170"/>
      <c r="J544" s="167"/>
      <c r="K544" s="167"/>
      <c r="L544" s="170"/>
      <c r="M544" s="167"/>
      <c r="N544" s="170"/>
      <c r="O544" s="167"/>
      <c r="P544" s="167"/>
      <c r="Q544" s="167"/>
      <c r="R544" s="167"/>
      <c r="S544" s="167"/>
      <c r="T544" s="167"/>
      <c r="U544" s="167"/>
      <c r="V544" s="167"/>
      <c r="W544" s="167"/>
      <c r="X544" s="167"/>
      <c r="Y544" s="167"/>
      <c r="Z544" s="167"/>
    </row>
    <row r="545" spans="1:26" ht="12.75" customHeight="1">
      <c r="A545" s="167"/>
      <c r="B545" s="167"/>
      <c r="C545" s="167"/>
      <c r="D545" s="167"/>
      <c r="E545" s="168"/>
      <c r="F545" s="167"/>
      <c r="G545" s="167"/>
      <c r="H545" s="169"/>
      <c r="I545" s="170"/>
      <c r="J545" s="167"/>
      <c r="K545" s="167"/>
      <c r="L545" s="170"/>
      <c r="M545" s="167"/>
      <c r="N545" s="170"/>
      <c r="O545" s="167"/>
      <c r="P545" s="167"/>
      <c r="Q545" s="167"/>
      <c r="R545" s="167"/>
      <c r="S545" s="167"/>
      <c r="T545" s="167"/>
      <c r="U545" s="167"/>
      <c r="V545" s="167"/>
      <c r="W545" s="167"/>
      <c r="X545" s="167"/>
      <c r="Y545" s="167"/>
      <c r="Z545" s="167"/>
    </row>
    <row r="546" spans="1:26" ht="12.75" customHeight="1">
      <c r="A546" s="167"/>
      <c r="B546" s="167"/>
      <c r="C546" s="167"/>
      <c r="D546" s="167"/>
      <c r="E546" s="168"/>
      <c r="F546" s="167"/>
      <c r="G546" s="167"/>
      <c r="H546" s="169"/>
      <c r="I546" s="170"/>
      <c r="J546" s="167"/>
      <c r="K546" s="167"/>
      <c r="L546" s="170"/>
      <c r="M546" s="167"/>
      <c r="N546" s="170"/>
      <c r="O546" s="167"/>
      <c r="P546" s="167"/>
      <c r="Q546" s="167"/>
      <c r="R546" s="167"/>
      <c r="S546" s="167"/>
      <c r="T546" s="167"/>
      <c r="U546" s="167"/>
      <c r="V546" s="167"/>
      <c r="W546" s="167"/>
      <c r="X546" s="167"/>
      <c r="Y546" s="167"/>
      <c r="Z546" s="167"/>
    </row>
    <row r="547" spans="1:26" ht="12.75" customHeight="1">
      <c r="A547" s="167"/>
      <c r="B547" s="167"/>
      <c r="C547" s="167"/>
      <c r="D547" s="167"/>
      <c r="E547" s="168"/>
      <c r="F547" s="167"/>
      <c r="G547" s="167"/>
      <c r="H547" s="169"/>
      <c r="I547" s="170"/>
      <c r="J547" s="167"/>
      <c r="K547" s="167"/>
      <c r="L547" s="170"/>
      <c r="M547" s="167"/>
      <c r="N547" s="170"/>
      <c r="O547" s="167"/>
      <c r="P547" s="167"/>
      <c r="Q547" s="167"/>
      <c r="R547" s="167"/>
      <c r="S547" s="167"/>
      <c r="T547" s="167"/>
      <c r="U547" s="167"/>
      <c r="V547" s="167"/>
      <c r="W547" s="167"/>
      <c r="X547" s="167"/>
      <c r="Y547" s="167"/>
      <c r="Z547" s="167"/>
    </row>
    <row r="548" spans="1:26" ht="12.75" customHeight="1">
      <c r="A548" s="167"/>
      <c r="B548" s="167"/>
      <c r="C548" s="167"/>
      <c r="D548" s="167"/>
      <c r="E548" s="168"/>
      <c r="F548" s="167"/>
      <c r="G548" s="167"/>
      <c r="H548" s="169"/>
      <c r="I548" s="170"/>
      <c r="J548" s="167"/>
      <c r="K548" s="167"/>
      <c r="L548" s="170"/>
      <c r="M548" s="167"/>
      <c r="N548" s="170"/>
      <c r="O548" s="167"/>
      <c r="P548" s="167"/>
      <c r="Q548" s="167"/>
      <c r="R548" s="167"/>
      <c r="S548" s="167"/>
      <c r="T548" s="167"/>
      <c r="U548" s="167"/>
      <c r="V548" s="167"/>
      <c r="W548" s="167"/>
      <c r="X548" s="167"/>
      <c r="Y548" s="167"/>
      <c r="Z548" s="167"/>
    </row>
    <row r="549" spans="1:26" ht="12.75" customHeight="1">
      <c r="A549" s="167"/>
      <c r="B549" s="167"/>
      <c r="C549" s="167"/>
      <c r="D549" s="167"/>
      <c r="E549" s="168"/>
      <c r="F549" s="167"/>
      <c r="G549" s="167"/>
      <c r="H549" s="169"/>
      <c r="I549" s="170"/>
      <c r="J549" s="167"/>
      <c r="K549" s="167"/>
      <c r="L549" s="170"/>
      <c r="M549" s="167"/>
      <c r="N549" s="170"/>
      <c r="O549" s="167"/>
      <c r="P549" s="167"/>
      <c r="Q549" s="167"/>
      <c r="R549" s="167"/>
      <c r="S549" s="167"/>
      <c r="T549" s="167"/>
      <c r="U549" s="167"/>
      <c r="V549" s="167"/>
      <c r="W549" s="167"/>
      <c r="X549" s="167"/>
      <c r="Y549" s="167"/>
      <c r="Z549" s="167"/>
    </row>
    <row r="550" spans="1:26" ht="12.75" customHeight="1">
      <c r="A550" s="167"/>
      <c r="B550" s="167"/>
      <c r="C550" s="167"/>
      <c r="D550" s="167"/>
      <c r="E550" s="168"/>
      <c r="F550" s="167"/>
      <c r="G550" s="167"/>
      <c r="H550" s="169"/>
      <c r="I550" s="170"/>
      <c r="J550" s="167"/>
      <c r="K550" s="167"/>
      <c r="L550" s="170"/>
      <c r="M550" s="167"/>
      <c r="N550" s="170"/>
      <c r="O550" s="167"/>
      <c r="P550" s="167"/>
      <c r="Q550" s="167"/>
      <c r="R550" s="167"/>
      <c r="S550" s="167"/>
      <c r="T550" s="167"/>
      <c r="U550" s="167"/>
      <c r="V550" s="167"/>
      <c r="W550" s="167"/>
      <c r="X550" s="167"/>
      <c r="Y550" s="167"/>
      <c r="Z550" s="167"/>
    </row>
    <row r="551" spans="1:26" ht="12.75" customHeight="1">
      <c r="A551" s="167"/>
      <c r="B551" s="167"/>
      <c r="C551" s="167"/>
      <c r="D551" s="167"/>
      <c r="E551" s="168"/>
      <c r="F551" s="167"/>
      <c r="G551" s="167"/>
      <c r="H551" s="169"/>
      <c r="I551" s="170"/>
      <c r="J551" s="167"/>
      <c r="K551" s="167"/>
      <c r="L551" s="170"/>
      <c r="M551" s="167"/>
      <c r="N551" s="170"/>
      <c r="O551" s="167"/>
      <c r="P551" s="167"/>
      <c r="Q551" s="167"/>
      <c r="R551" s="167"/>
      <c r="S551" s="167"/>
      <c r="T551" s="167"/>
      <c r="U551" s="167"/>
      <c r="V551" s="167"/>
      <c r="W551" s="167"/>
      <c r="X551" s="167"/>
      <c r="Y551" s="167"/>
      <c r="Z551" s="167"/>
    </row>
    <row r="552" spans="1:26" ht="12.75" customHeight="1">
      <c r="A552" s="167"/>
      <c r="B552" s="167"/>
      <c r="C552" s="167"/>
      <c r="D552" s="167"/>
      <c r="E552" s="168"/>
      <c r="F552" s="167"/>
      <c r="G552" s="167"/>
      <c r="H552" s="169"/>
      <c r="I552" s="170"/>
      <c r="J552" s="167"/>
      <c r="K552" s="167"/>
      <c r="L552" s="170"/>
      <c r="M552" s="167"/>
      <c r="N552" s="170"/>
      <c r="O552" s="167"/>
      <c r="P552" s="167"/>
      <c r="Q552" s="167"/>
      <c r="R552" s="167"/>
      <c r="S552" s="167"/>
      <c r="T552" s="167"/>
      <c r="U552" s="167"/>
      <c r="V552" s="167"/>
      <c r="W552" s="167"/>
      <c r="X552" s="167"/>
      <c r="Y552" s="167"/>
      <c r="Z552" s="167"/>
    </row>
    <row r="553" spans="1:26" ht="12.75" customHeight="1">
      <c r="A553" s="167"/>
      <c r="B553" s="167"/>
      <c r="C553" s="167"/>
      <c r="D553" s="167"/>
      <c r="E553" s="168"/>
      <c r="F553" s="167"/>
      <c r="G553" s="167"/>
      <c r="H553" s="169"/>
      <c r="I553" s="170"/>
      <c r="J553" s="167"/>
      <c r="K553" s="167"/>
      <c r="L553" s="170"/>
      <c r="M553" s="167"/>
      <c r="N553" s="170"/>
      <c r="O553" s="167"/>
      <c r="P553" s="167"/>
      <c r="Q553" s="167"/>
      <c r="R553" s="167"/>
      <c r="S553" s="167"/>
      <c r="T553" s="167"/>
      <c r="U553" s="167"/>
      <c r="V553" s="167"/>
      <c r="W553" s="167"/>
      <c r="X553" s="167"/>
      <c r="Y553" s="167"/>
      <c r="Z553" s="167"/>
    </row>
    <row r="554" spans="1:26" ht="12.75" customHeight="1">
      <c r="A554" s="167"/>
      <c r="B554" s="167"/>
      <c r="C554" s="167"/>
      <c r="D554" s="167"/>
      <c r="E554" s="168"/>
      <c r="F554" s="167"/>
      <c r="G554" s="167"/>
      <c r="H554" s="169"/>
      <c r="I554" s="170"/>
      <c r="J554" s="167"/>
      <c r="K554" s="167"/>
      <c r="L554" s="170"/>
      <c r="M554" s="167"/>
      <c r="N554" s="170"/>
      <c r="O554" s="167"/>
      <c r="P554" s="167"/>
      <c r="Q554" s="167"/>
      <c r="R554" s="167"/>
      <c r="S554" s="167"/>
      <c r="T554" s="167"/>
      <c r="U554" s="167"/>
      <c r="V554" s="167"/>
      <c r="W554" s="167"/>
      <c r="X554" s="167"/>
      <c r="Y554" s="167"/>
      <c r="Z554" s="167"/>
    </row>
    <row r="555" spans="1:26" ht="12.75" customHeight="1">
      <c r="A555" s="167"/>
      <c r="B555" s="167"/>
      <c r="C555" s="167"/>
      <c r="D555" s="167"/>
      <c r="E555" s="168"/>
      <c r="F555" s="167"/>
      <c r="G555" s="167"/>
      <c r="H555" s="169"/>
      <c r="I555" s="170"/>
      <c r="J555" s="167"/>
      <c r="K555" s="167"/>
      <c r="L555" s="170"/>
      <c r="M555" s="167"/>
      <c r="N555" s="170"/>
      <c r="O555" s="167"/>
      <c r="P555" s="167"/>
      <c r="Q555" s="167"/>
      <c r="R555" s="167"/>
      <c r="S555" s="167"/>
      <c r="T555" s="167"/>
      <c r="U555" s="167"/>
      <c r="V555" s="167"/>
      <c r="W555" s="167"/>
      <c r="X555" s="167"/>
      <c r="Y555" s="167"/>
      <c r="Z555" s="167"/>
    </row>
    <row r="556" spans="1:26" ht="12.75" customHeight="1">
      <c r="A556" s="167"/>
      <c r="B556" s="167"/>
      <c r="C556" s="167"/>
      <c r="D556" s="167"/>
      <c r="E556" s="168"/>
      <c r="F556" s="167"/>
      <c r="G556" s="167"/>
      <c r="H556" s="169"/>
      <c r="I556" s="170"/>
      <c r="J556" s="167"/>
      <c r="K556" s="167"/>
      <c r="L556" s="170"/>
      <c r="M556" s="167"/>
      <c r="N556" s="170"/>
      <c r="O556" s="167"/>
      <c r="P556" s="167"/>
      <c r="Q556" s="167"/>
      <c r="R556" s="167"/>
      <c r="S556" s="167"/>
      <c r="T556" s="167"/>
      <c r="U556" s="167"/>
      <c r="V556" s="167"/>
      <c r="W556" s="167"/>
      <c r="X556" s="167"/>
      <c r="Y556" s="167"/>
      <c r="Z556" s="167"/>
    </row>
    <row r="557" spans="1:26" ht="12.75" customHeight="1">
      <c r="A557" s="167"/>
      <c r="B557" s="167"/>
      <c r="C557" s="167"/>
      <c r="D557" s="167"/>
      <c r="E557" s="168"/>
      <c r="F557" s="167"/>
      <c r="G557" s="167"/>
      <c r="H557" s="169"/>
      <c r="I557" s="170"/>
      <c r="J557" s="167"/>
      <c r="K557" s="167"/>
      <c r="L557" s="170"/>
      <c r="M557" s="167"/>
      <c r="N557" s="170"/>
      <c r="O557" s="167"/>
      <c r="P557" s="167"/>
      <c r="Q557" s="167"/>
      <c r="R557" s="167"/>
      <c r="S557" s="167"/>
      <c r="T557" s="167"/>
      <c r="U557" s="167"/>
      <c r="V557" s="167"/>
      <c r="W557" s="167"/>
      <c r="X557" s="167"/>
      <c r="Y557" s="167"/>
      <c r="Z557" s="167"/>
    </row>
    <row r="558" spans="1:26" ht="12.75" customHeight="1">
      <c r="A558" s="167"/>
      <c r="B558" s="167"/>
      <c r="C558" s="167"/>
      <c r="D558" s="167"/>
      <c r="E558" s="168"/>
      <c r="F558" s="167"/>
      <c r="G558" s="167"/>
      <c r="H558" s="169"/>
      <c r="I558" s="170"/>
      <c r="J558" s="167"/>
      <c r="K558" s="167"/>
      <c r="L558" s="170"/>
      <c r="M558" s="167"/>
      <c r="N558" s="170"/>
      <c r="O558" s="167"/>
      <c r="P558" s="167"/>
      <c r="Q558" s="167"/>
      <c r="R558" s="167"/>
      <c r="S558" s="167"/>
      <c r="T558" s="167"/>
      <c r="U558" s="167"/>
      <c r="V558" s="167"/>
      <c r="W558" s="167"/>
      <c r="X558" s="167"/>
      <c r="Y558" s="167"/>
      <c r="Z558" s="167"/>
    </row>
    <row r="559" spans="1:26" ht="12.75" customHeight="1">
      <c r="A559" s="167"/>
      <c r="B559" s="167"/>
      <c r="C559" s="167"/>
      <c r="D559" s="167"/>
      <c r="E559" s="168"/>
      <c r="F559" s="167"/>
      <c r="G559" s="167"/>
      <c r="H559" s="169"/>
      <c r="I559" s="170"/>
      <c r="J559" s="167"/>
      <c r="K559" s="167"/>
      <c r="L559" s="170"/>
      <c r="M559" s="167"/>
      <c r="N559" s="170"/>
      <c r="O559" s="167"/>
      <c r="P559" s="167"/>
      <c r="Q559" s="167"/>
      <c r="R559" s="167"/>
      <c r="S559" s="167"/>
      <c r="T559" s="167"/>
      <c r="U559" s="167"/>
      <c r="V559" s="167"/>
      <c r="W559" s="167"/>
      <c r="X559" s="167"/>
      <c r="Y559" s="167"/>
      <c r="Z559" s="167"/>
    </row>
    <row r="560" spans="1:26" ht="12.75" customHeight="1">
      <c r="A560" s="167"/>
      <c r="B560" s="167"/>
      <c r="C560" s="167"/>
      <c r="D560" s="167"/>
      <c r="E560" s="168"/>
      <c r="F560" s="167"/>
      <c r="G560" s="167"/>
      <c r="H560" s="169"/>
      <c r="I560" s="170"/>
      <c r="J560" s="167"/>
      <c r="K560" s="167"/>
      <c r="L560" s="170"/>
      <c r="M560" s="167"/>
      <c r="N560" s="170"/>
      <c r="O560" s="167"/>
      <c r="P560" s="167"/>
      <c r="Q560" s="167"/>
      <c r="R560" s="167"/>
      <c r="S560" s="167"/>
      <c r="T560" s="167"/>
      <c r="U560" s="167"/>
      <c r="V560" s="167"/>
      <c r="W560" s="167"/>
      <c r="X560" s="167"/>
      <c r="Y560" s="167"/>
      <c r="Z560" s="167"/>
    </row>
    <row r="561" spans="1:26" ht="12.75" customHeight="1">
      <c r="A561" s="167"/>
      <c r="B561" s="167"/>
      <c r="C561" s="167"/>
      <c r="D561" s="167"/>
      <c r="E561" s="168"/>
      <c r="F561" s="167"/>
      <c r="G561" s="167"/>
      <c r="H561" s="169"/>
      <c r="I561" s="170"/>
      <c r="J561" s="167"/>
      <c r="K561" s="167"/>
      <c r="L561" s="170"/>
      <c r="M561" s="167"/>
      <c r="N561" s="170"/>
      <c r="O561" s="167"/>
      <c r="P561" s="167"/>
      <c r="Q561" s="167"/>
      <c r="R561" s="167"/>
      <c r="S561" s="167"/>
      <c r="T561" s="167"/>
      <c r="U561" s="167"/>
      <c r="V561" s="167"/>
      <c r="W561" s="167"/>
      <c r="X561" s="167"/>
      <c r="Y561" s="167"/>
      <c r="Z561" s="167"/>
    </row>
    <row r="562" spans="1:26" ht="12.75" customHeight="1">
      <c r="A562" s="167"/>
      <c r="B562" s="167"/>
      <c r="C562" s="167"/>
      <c r="D562" s="167"/>
      <c r="E562" s="168"/>
      <c r="F562" s="167"/>
      <c r="G562" s="167"/>
      <c r="H562" s="169"/>
      <c r="I562" s="170"/>
      <c r="J562" s="167"/>
      <c r="K562" s="167"/>
      <c r="L562" s="170"/>
      <c r="M562" s="167"/>
      <c r="N562" s="170"/>
      <c r="O562" s="167"/>
      <c r="P562" s="167"/>
      <c r="Q562" s="167"/>
      <c r="R562" s="167"/>
      <c r="S562" s="167"/>
      <c r="T562" s="167"/>
      <c r="U562" s="167"/>
      <c r="V562" s="167"/>
      <c r="W562" s="167"/>
      <c r="X562" s="167"/>
      <c r="Y562" s="167"/>
      <c r="Z562" s="167"/>
    </row>
    <row r="563" spans="1:26" ht="12.75" customHeight="1">
      <c r="A563" s="167"/>
      <c r="B563" s="167"/>
      <c r="C563" s="167"/>
      <c r="D563" s="167"/>
      <c r="E563" s="168"/>
      <c r="F563" s="167"/>
      <c r="G563" s="167"/>
      <c r="H563" s="169"/>
      <c r="I563" s="170"/>
      <c r="J563" s="167"/>
      <c r="K563" s="167"/>
      <c r="L563" s="170"/>
      <c r="M563" s="167"/>
      <c r="N563" s="170"/>
      <c r="O563" s="167"/>
      <c r="P563" s="167"/>
      <c r="Q563" s="167"/>
      <c r="R563" s="167"/>
      <c r="S563" s="167"/>
      <c r="T563" s="167"/>
      <c r="U563" s="167"/>
      <c r="V563" s="167"/>
      <c r="W563" s="167"/>
      <c r="X563" s="167"/>
      <c r="Y563" s="167"/>
      <c r="Z563" s="167"/>
    </row>
    <row r="564" spans="1:26" ht="12.75" customHeight="1">
      <c r="A564" s="167"/>
      <c r="B564" s="167"/>
      <c r="C564" s="167"/>
      <c r="D564" s="167"/>
      <c r="E564" s="168"/>
      <c r="F564" s="167"/>
      <c r="G564" s="167"/>
      <c r="H564" s="169"/>
      <c r="I564" s="170"/>
      <c r="J564" s="167"/>
      <c r="K564" s="167"/>
      <c r="L564" s="170"/>
      <c r="M564" s="167"/>
      <c r="N564" s="170"/>
      <c r="O564" s="167"/>
      <c r="P564" s="167"/>
      <c r="Q564" s="167"/>
      <c r="R564" s="167"/>
      <c r="S564" s="167"/>
      <c r="T564" s="167"/>
      <c r="U564" s="167"/>
      <c r="V564" s="167"/>
      <c r="W564" s="167"/>
      <c r="X564" s="167"/>
      <c r="Y564" s="167"/>
      <c r="Z564" s="167"/>
    </row>
    <row r="565" spans="1:26" ht="12.75" customHeight="1">
      <c r="A565" s="167"/>
      <c r="B565" s="167"/>
      <c r="C565" s="167"/>
      <c r="D565" s="167"/>
      <c r="E565" s="168"/>
      <c r="F565" s="167"/>
      <c r="G565" s="167"/>
      <c r="H565" s="169"/>
      <c r="I565" s="170"/>
      <c r="J565" s="167"/>
      <c r="K565" s="167"/>
      <c r="L565" s="170"/>
      <c r="M565" s="167"/>
      <c r="N565" s="170"/>
      <c r="O565" s="167"/>
      <c r="P565" s="167"/>
      <c r="Q565" s="167"/>
      <c r="R565" s="167"/>
      <c r="S565" s="167"/>
      <c r="T565" s="167"/>
      <c r="U565" s="167"/>
      <c r="V565" s="167"/>
      <c r="W565" s="167"/>
      <c r="X565" s="167"/>
      <c r="Y565" s="167"/>
      <c r="Z565" s="167"/>
    </row>
    <row r="566" spans="1:26" ht="12.75" customHeight="1">
      <c r="A566" s="167"/>
      <c r="B566" s="167"/>
      <c r="C566" s="167"/>
      <c r="D566" s="167"/>
      <c r="E566" s="168"/>
      <c r="F566" s="167"/>
      <c r="G566" s="167"/>
      <c r="H566" s="169"/>
      <c r="I566" s="170"/>
      <c r="J566" s="167"/>
      <c r="K566" s="167"/>
      <c r="L566" s="170"/>
      <c r="M566" s="167"/>
      <c r="N566" s="170"/>
      <c r="O566" s="167"/>
      <c r="P566" s="167"/>
      <c r="Q566" s="167"/>
      <c r="R566" s="167"/>
      <c r="S566" s="167"/>
      <c r="T566" s="167"/>
      <c r="U566" s="167"/>
      <c r="V566" s="167"/>
      <c r="W566" s="167"/>
      <c r="X566" s="167"/>
      <c r="Y566" s="167"/>
      <c r="Z566" s="167"/>
    </row>
    <row r="567" spans="1:26" ht="12.75" customHeight="1">
      <c r="A567" s="167"/>
      <c r="B567" s="167"/>
      <c r="C567" s="167"/>
      <c r="D567" s="167"/>
      <c r="E567" s="168"/>
      <c r="F567" s="167"/>
      <c r="G567" s="167"/>
      <c r="H567" s="169"/>
      <c r="I567" s="170"/>
      <c r="J567" s="167"/>
      <c r="K567" s="167"/>
      <c r="L567" s="170"/>
      <c r="M567" s="167"/>
      <c r="N567" s="170"/>
      <c r="O567" s="167"/>
      <c r="P567" s="167"/>
      <c r="Q567" s="167"/>
      <c r="R567" s="167"/>
      <c r="S567" s="167"/>
      <c r="T567" s="167"/>
      <c r="U567" s="167"/>
      <c r="V567" s="167"/>
      <c r="W567" s="167"/>
      <c r="X567" s="167"/>
      <c r="Y567" s="167"/>
      <c r="Z567" s="167"/>
    </row>
    <row r="568" spans="1:26" ht="12.75" customHeight="1">
      <c r="A568" s="167"/>
      <c r="B568" s="167"/>
      <c r="C568" s="167"/>
      <c r="D568" s="167"/>
      <c r="E568" s="168"/>
      <c r="F568" s="167"/>
      <c r="G568" s="167"/>
      <c r="H568" s="169"/>
      <c r="I568" s="170"/>
      <c r="J568" s="167"/>
      <c r="K568" s="167"/>
      <c r="L568" s="170"/>
      <c r="M568" s="167"/>
      <c r="N568" s="170"/>
      <c r="O568" s="167"/>
      <c r="P568" s="167"/>
      <c r="Q568" s="167"/>
      <c r="R568" s="167"/>
      <c r="S568" s="167"/>
      <c r="T568" s="167"/>
      <c r="U568" s="167"/>
      <c r="V568" s="167"/>
      <c r="W568" s="167"/>
      <c r="X568" s="167"/>
      <c r="Y568" s="167"/>
      <c r="Z568" s="167"/>
    </row>
    <row r="569" spans="1:26" ht="12.75" customHeight="1">
      <c r="A569" s="167"/>
      <c r="B569" s="167"/>
      <c r="C569" s="167"/>
      <c r="D569" s="167"/>
      <c r="E569" s="168"/>
      <c r="F569" s="167"/>
      <c r="G569" s="167"/>
      <c r="H569" s="169"/>
      <c r="I569" s="170"/>
      <c r="J569" s="167"/>
      <c r="K569" s="167"/>
      <c r="L569" s="170"/>
      <c r="M569" s="167"/>
      <c r="N569" s="170"/>
      <c r="O569" s="167"/>
      <c r="P569" s="167"/>
      <c r="Q569" s="167"/>
      <c r="R569" s="167"/>
      <c r="S569" s="167"/>
      <c r="T569" s="167"/>
      <c r="U569" s="167"/>
      <c r="V569" s="167"/>
      <c r="W569" s="167"/>
      <c r="X569" s="167"/>
      <c r="Y569" s="167"/>
      <c r="Z569" s="167"/>
    </row>
    <row r="570" spans="1:26" ht="12.75" customHeight="1">
      <c r="A570" s="167"/>
      <c r="B570" s="167"/>
      <c r="C570" s="167"/>
      <c r="D570" s="167"/>
      <c r="E570" s="168"/>
      <c r="F570" s="167"/>
      <c r="G570" s="167"/>
      <c r="H570" s="169"/>
      <c r="I570" s="170"/>
      <c r="J570" s="167"/>
      <c r="K570" s="167"/>
      <c r="L570" s="170"/>
      <c r="M570" s="167"/>
      <c r="N570" s="170"/>
      <c r="O570" s="167"/>
      <c r="P570" s="167"/>
      <c r="Q570" s="167"/>
      <c r="R570" s="167"/>
      <c r="S570" s="167"/>
      <c r="T570" s="167"/>
      <c r="U570" s="167"/>
      <c r="V570" s="167"/>
      <c r="W570" s="167"/>
      <c r="X570" s="167"/>
      <c r="Y570" s="167"/>
      <c r="Z570" s="167"/>
    </row>
    <row r="571" spans="1:26" ht="12.75" customHeight="1">
      <c r="A571" s="167"/>
      <c r="B571" s="167"/>
      <c r="C571" s="167"/>
      <c r="D571" s="167"/>
      <c r="E571" s="168"/>
      <c r="F571" s="167"/>
      <c r="G571" s="167"/>
      <c r="H571" s="169"/>
      <c r="I571" s="170"/>
      <c r="J571" s="167"/>
      <c r="K571" s="167"/>
      <c r="L571" s="170"/>
      <c r="M571" s="167"/>
      <c r="N571" s="170"/>
      <c r="O571" s="167"/>
      <c r="P571" s="167"/>
      <c r="Q571" s="167"/>
      <c r="R571" s="167"/>
      <c r="S571" s="167"/>
      <c r="T571" s="167"/>
      <c r="U571" s="167"/>
      <c r="V571" s="167"/>
      <c r="W571" s="167"/>
      <c r="X571" s="167"/>
      <c r="Y571" s="167"/>
      <c r="Z571" s="167"/>
    </row>
    <row r="572" spans="1:26" ht="12.75" customHeight="1">
      <c r="A572" s="167"/>
      <c r="B572" s="167"/>
      <c r="C572" s="167"/>
      <c r="D572" s="167"/>
      <c r="E572" s="168"/>
      <c r="F572" s="167"/>
      <c r="G572" s="167"/>
      <c r="H572" s="169"/>
      <c r="I572" s="170"/>
      <c r="J572" s="167"/>
      <c r="K572" s="167"/>
      <c r="L572" s="170"/>
      <c r="M572" s="167"/>
      <c r="N572" s="170"/>
      <c r="O572" s="167"/>
      <c r="P572" s="167"/>
      <c r="Q572" s="167"/>
      <c r="R572" s="167"/>
      <c r="S572" s="167"/>
      <c r="T572" s="167"/>
      <c r="U572" s="167"/>
      <c r="V572" s="167"/>
      <c r="W572" s="167"/>
      <c r="X572" s="167"/>
      <c r="Y572" s="167"/>
      <c r="Z572" s="167"/>
    </row>
    <row r="573" spans="1:26" ht="12.75" customHeight="1">
      <c r="A573" s="167"/>
      <c r="B573" s="167"/>
      <c r="C573" s="167"/>
      <c r="D573" s="167"/>
      <c r="E573" s="168"/>
      <c r="F573" s="167"/>
      <c r="G573" s="167"/>
      <c r="H573" s="169"/>
      <c r="I573" s="170"/>
      <c r="J573" s="167"/>
      <c r="K573" s="167"/>
      <c r="L573" s="170"/>
      <c r="M573" s="167"/>
      <c r="N573" s="170"/>
      <c r="O573" s="167"/>
      <c r="P573" s="167"/>
      <c r="Q573" s="167"/>
      <c r="R573" s="167"/>
      <c r="S573" s="167"/>
      <c r="T573" s="167"/>
      <c r="U573" s="167"/>
      <c r="V573" s="167"/>
      <c r="W573" s="167"/>
      <c r="X573" s="167"/>
      <c r="Y573" s="167"/>
      <c r="Z573" s="167"/>
    </row>
    <row r="574" spans="1:26" ht="12.75" customHeight="1">
      <c r="A574" s="167"/>
      <c r="B574" s="167"/>
      <c r="C574" s="167"/>
      <c r="D574" s="167"/>
      <c r="E574" s="168"/>
      <c r="F574" s="167"/>
      <c r="G574" s="167"/>
      <c r="H574" s="169"/>
      <c r="I574" s="170"/>
      <c r="J574" s="167"/>
      <c r="K574" s="167"/>
      <c r="L574" s="170"/>
      <c r="M574" s="167"/>
      <c r="N574" s="170"/>
      <c r="O574" s="167"/>
      <c r="P574" s="167"/>
      <c r="Q574" s="167"/>
      <c r="R574" s="167"/>
      <c r="S574" s="167"/>
      <c r="T574" s="167"/>
      <c r="U574" s="167"/>
      <c r="V574" s="167"/>
      <c r="W574" s="167"/>
      <c r="X574" s="167"/>
      <c r="Y574" s="167"/>
      <c r="Z574" s="167"/>
    </row>
    <row r="575" spans="1:26" ht="12.75" customHeight="1">
      <c r="A575" s="167"/>
      <c r="B575" s="167"/>
      <c r="C575" s="167"/>
      <c r="D575" s="167"/>
      <c r="E575" s="168"/>
      <c r="F575" s="167"/>
      <c r="G575" s="167"/>
      <c r="H575" s="169"/>
      <c r="I575" s="170"/>
      <c r="J575" s="167"/>
      <c r="K575" s="167"/>
      <c r="L575" s="170"/>
      <c r="M575" s="167"/>
      <c r="N575" s="170"/>
      <c r="O575" s="167"/>
      <c r="P575" s="167"/>
      <c r="Q575" s="167"/>
      <c r="R575" s="167"/>
      <c r="S575" s="167"/>
      <c r="T575" s="167"/>
      <c r="U575" s="167"/>
      <c r="V575" s="167"/>
      <c r="W575" s="167"/>
      <c r="X575" s="167"/>
      <c r="Y575" s="167"/>
      <c r="Z575" s="167"/>
    </row>
    <row r="576" spans="1:26" ht="12.75" customHeight="1">
      <c r="A576" s="167"/>
      <c r="B576" s="167"/>
      <c r="C576" s="167"/>
      <c r="D576" s="167"/>
      <c r="E576" s="168"/>
      <c r="F576" s="167"/>
      <c r="G576" s="167"/>
      <c r="H576" s="169"/>
      <c r="I576" s="170"/>
      <c r="J576" s="167"/>
      <c r="K576" s="167"/>
      <c r="L576" s="170"/>
      <c r="M576" s="167"/>
      <c r="N576" s="170"/>
      <c r="O576" s="167"/>
      <c r="P576" s="167"/>
      <c r="Q576" s="167"/>
      <c r="R576" s="167"/>
      <c r="S576" s="167"/>
      <c r="T576" s="167"/>
      <c r="U576" s="167"/>
      <c r="V576" s="167"/>
      <c r="W576" s="167"/>
      <c r="X576" s="167"/>
      <c r="Y576" s="167"/>
      <c r="Z576" s="167"/>
    </row>
    <row r="577" spans="1:26" ht="12.75" customHeight="1">
      <c r="A577" s="167"/>
      <c r="B577" s="167"/>
      <c r="C577" s="167"/>
      <c r="D577" s="167"/>
      <c r="E577" s="168"/>
      <c r="F577" s="167"/>
      <c r="G577" s="167"/>
      <c r="H577" s="169"/>
      <c r="I577" s="170"/>
      <c r="J577" s="167"/>
      <c r="K577" s="167"/>
      <c r="L577" s="170"/>
      <c r="M577" s="167"/>
      <c r="N577" s="170"/>
      <c r="O577" s="167"/>
      <c r="P577" s="167"/>
      <c r="Q577" s="167"/>
      <c r="R577" s="167"/>
      <c r="S577" s="167"/>
      <c r="T577" s="167"/>
      <c r="U577" s="167"/>
      <c r="V577" s="167"/>
      <c r="W577" s="167"/>
      <c r="X577" s="167"/>
      <c r="Y577" s="167"/>
      <c r="Z577" s="167"/>
    </row>
    <row r="578" spans="1:26" ht="12.75" customHeight="1">
      <c r="A578" s="167"/>
      <c r="B578" s="167"/>
      <c r="C578" s="167"/>
      <c r="D578" s="167"/>
      <c r="E578" s="168"/>
      <c r="F578" s="167"/>
      <c r="G578" s="167"/>
      <c r="H578" s="169"/>
      <c r="I578" s="170"/>
      <c r="J578" s="167"/>
      <c r="K578" s="167"/>
      <c r="L578" s="170"/>
      <c r="M578" s="167"/>
      <c r="N578" s="170"/>
      <c r="O578" s="167"/>
      <c r="P578" s="167"/>
      <c r="Q578" s="167"/>
      <c r="R578" s="167"/>
      <c r="S578" s="167"/>
      <c r="T578" s="167"/>
      <c r="U578" s="167"/>
      <c r="V578" s="167"/>
      <c r="W578" s="167"/>
      <c r="X578" s="167"/>
      <c r="Y578" s="167"/>
      <c r="Z578" s="167"/>
    </row>
    <row r="579" spans="1:26" ht="12.75" customHeight="1">
      <c r="A579" s="167"/>
      <c r="B579" s="167"/>
      <c r="C579" s="167"/>
      <c r="D579" s="167"/>
      <c r="E579" s="168"/>
      <c r="F579" s="167"/>
      <c r="G579" s="167"/>
      <c r="H579" s="169"/>
      <c r="I579" s="170"/>
      <c r="J579" s="167"/>
      <c r="K579" s="167"/>
      <c r="L579" s="170"/>
      <c r="M579" s="167"/>
      <c r="N579" s="170"/>
      <c r="O579" s="167"/>
      <c r="P579" s="167"/>
      <c r="Q579" s="167"/>
      <c r="R579" s="167"/>
      <c r="S579" s="167"/>
      <c r="T579" s="167"/>
      <c r="U579" s="167"/>
      <c r="V579" s="167"/>
      <c r="W579" s="167"/>
      <c r="X579" s="167"/>
      <c r="Y579" s="167"/>
      <c r="Z579" s="167"/>
    </row>
    <row r="580" spans="1:26" ht="12.75" customHeight="1">
      <c r="A580" s="167"/>
      <c r="B580" s="167"/>
      <c r="C580" s="167"/>
      <c r="D580" s="167"/>
      <c r="E580" s="168"/>
      <c r="F580" s="167"/>
      <c r="G580" s="167"/>
      <c r="H580" s="169"/>
      <c r="I580" s="170"/>
      <c r="J580" s="167"/>
      <c r="K580" s="167"/>
      <c r="L580" s="170"/>
      <c r="M580" s="167"/>
      <c r="N580" s="170"/>
      <c r="O580" s="167"/>
      <c r="P580" s="167"/>
      <c r="Q580" s="167"/>
      <c r="R580" s="167"/>
      <c r="S580" s="167"/>
      <c r="T580" s="167"/>
      <c r="U580" s="167"/>
      <c r="V580" s="167"/>
      <c r="W580" s="167"/>
      <c r="X580" s="167"/>
      <c r="Y580" s="167"/>
      <c r="Z580" s="167"/>
    </row>
    <row r="581" spans="1:26" ht="12.75" customHeight="1">
      <c r="A581" s="167"/>
      <c r="B581" s="167"/>
      <c r="C581" s="167"/>
      <c r="D581" s="167"/>
      <c r="E581" s="168"/>
      <c r="F581" s="167"/>
      <c r="G581" s="167"/>
      <c r="H581" s="169"/>
      <c r="I581" s="170"/>
      <c r="J581" s="167"/>
      <c r="K581" s="167"/>
      <c r="L581" s="170"/>
      <c r="M581" s="167"/>
      <c r="N581" s="170"/>
      <c r="O581" s="167"/>
      <c r="P581" s="167"/>
      <c r="Q581" s="167"/>
      <c r="R581" s="167"/>
      <c r="S581" s="167"/>
      <c r="T581" s="167"/>
      <c r="U581" s="167"/>
      <c r="V581" s="167"/>
      <c r="W581" s="167"/>
      <c r="X581" s="167"/>
      <c r="Y581" s="167"/>
      <c r="Z581" s="167"/>
    </row>
    <row r="582" spans="1:26" ht="12.75" customHeight="1">
      <c r="A582" s="167"/>
      <c r="B582" s="167"/>
      <c r="C582" s="167"/>
      <c r="D582" s="167"/>
      <c r="E582" s="168"/>
      <c r="F582" s="167"/>
      <c r="G582" s="167"/>
      <c r="H582" s="169"/>
      <c r="I582" s="170"/>
      <c r="J582" s="167"/>
      <c r="K582" s="167"/>
      <c r="L582" s="170"/>
      <c r="M582" s="167"/>
      <c r="N582" s="170"/>
      <c r="O582" s="167"/>
      <c r="P582" s="167"/>
      <c r="Q582" s="167"/>
      <c r="R582" s="167"/>
      <c r="S582" s="167"/>
      <c r="T582" s="167"/>
      <c r="U582" s="167"/>
      <c r="V582" s="167"/>
      <c r="W582" s="167"/>
      <c r="X582" s="167"/>
      <c r="Y582" s="167"/>
      <c r="Z582" s="167"/>
    </row>
    <row r="583" spans="1:26" ht="12.75" customHeight="1">
      <c r="A583" s="167"/>
      <c r="B583" s="167"/>
      <c r="C583" s="167"/>
      <c r="D583" s="167"/>
      <c r="E583" s="168"/>
      <c r="F583" s="167"/>
      <c r="G583" s="167"/>
      <c r="H583" s="169"/>
      <c r="I583" s="170"/>
      <c r="J583" s="167"/>
      <c r="K583" s="167"/>
      <c r="L583" s="170"/>
      <c r="M583" s="167"/>
      <c r="N583" s="170"/>
      <c r="O583" s="167"/>
      <c r="P583" s="167"/>
      <c r="Q583" s="167"/>
      <c r="R583" s="167"/>
      <c r="S583" s="167"/>
      <c r="T583" s="167"/>
      <c r="U583" s="167"/>
      <c r="V583" s="167"/>
      <c r="W583" s="167"/>
      <c r="X583" s="167"/>
      <c r="Y583" s="167"/>
      <c r="Z583" s="167"/>
    </row>
    <row r="584" spans="1:26" ht="12.75" customHeight="1">
      <c r="A584" s="167"/>
      <c r="B584" s="167"/>
      <c r="C584" s="167"/>
      <c r="D584" s="167"/>
      <c r="E584" s="168"/>
      <c r="F584" s="167"/>
      <c r="G584" s="167"/>
      <c r="H584" s="169"/>
      <c r="I584" s="170"/>
      <c r="J584" s="167"/>
      <c r="K584" s="167"/>
      <c r="L584" s="170"/>
      <c r="M584" s="167"/>
      <c r="N584" s="170"/>
      <c r="O584" s="167"/>
      <c r="P584" s="167"/>
      <c r="Q584" s="167"/>
      <c r="R584" s="167"/>
      <c r="S584" s="167"/>
      <c r="T584" s="167"/>
      <c r="U584" s="167"/>
      <c r="V584" s="167"/>
      <c r="W584" s="167"/>
      <c r="X584" s="167"/>
      <c r="Y584" s="167"/>
      <c r="Z584" s="167"/>
    </row>
    <row r="585" spans="1:26" ht="12.75" customHeight="1">
      <c r="A585" s="167"/>
      <c r="B585" s="167"/>
      <c r="C585" s="167"/>
      <c r="D585" s="167"/>
      <c r="E585" s="168"/>
      <c r="F585" s="167"/>
      <c r="G585" s="167"/>
      <c r="H585" s="169"/>
      <c r="I585" s="170"/>
      <c r="J585" s="167"/>
      <c r="K585" s="167"/>
      <c r="L585" s="170"/>
      <c r="M585" s="167"/>
      <c r="N585" s="170"/>
      <c r="O585" s="167"/>
      <c r="P585" s="167"/>
      <c r="Q585" s="167"/>
      <c r="R585" s="167"/>
      <c r="S585" s="167"/>
      <c r="T585" s="167"/>
      <c r="U585" s="167"/>
      <c r="V585" s="167"/>
      <c r="W585" s="167"/>
      <c r="X585" s="167"/>
      <c r="Y585" s="167"/>
      <c r="Z585" s="167"/>
    </row>
    <row r="586" spans="1:26" ht="12.75" customHeight="1">
      <c r="A586" s="167"/>
      <c r="B586" s="167"/>
      <c r="C586" s="167"/>
      <c r="D586" s="167"/>
      <c r="E586" s="168"/>
      <c r="F586" s="167"/>
      <c r="G586" s="167"/>
      <c r="H586" s="169"/>
      <c r="I586" s="170"/>
      <c r="J586" s="167"/>
      <c r="K586" s="167"/>
      <c r="L586" s="170"/>
      <c r="M586" s="167"/>
      <c r="N586" s="170"/>
      <c r="O586" s="167"/>
      <c r="P586" s="167"/>
      <c r="Q586" s="167"/>
      <c r="R586" s="167"/>
      <c r="S586" s="167"/>
      <c r="T586" s="167"/>
      <c r="U586" s="167"/>
      <c r="V586" s="167"/>
      <c r="W586" s="167"/>
      <c r="X586" s="167"/>
      <c r="Y586" s="167"/>
      <c r="Z586" s="167"/>
    </row>
    <row r="587" spans="1:26" ht="12.75" customHeight="1">
      <c r="A587" s="167"/>
      <c r="B587" s="167"/>
      <c r="C587" s="167"/>
      <c r="D587" s="167"/>
      <c r="E587" s="168"/>
      <c r="F587" s="167"/>
      <c r="G587" s="167"/>
      <c r="H587" s="169"/>
      <c r="I587" s="170"/>
      <c r="J587" s="167"/>
      <c r="K587" s="167"/>
      <c r="L587" s="170"/>
      <c r="M587" s="167"/>
      <c r="N587" s="170"/>
      <c r="O587" s="167"/>
      <c r="P587" s="167"/>
      <c r="Q587" s="167"/>
      <c r="R587" s="167"/>
      <c r="S587" s="167"/>
      <c r="T587" s="167"/>
      <c r="U587" s="167"/>
      <c r="V587" s="167"/>
      <c r="W587" s="167"/>
      <c r="X587" s="167"/>
      <c r="Y587" s="167"/>
      <c r="Z587" s="167"/>
    </row>
    <row r="588" spans="1:26" ht="12.75" customHeight="1">
      <c r="A588" s="167"/>
      <c r="B588" s="167"/>
      <c r="C588" s="167"/>
      <c r="D588" s="167"/>
      <c r="E588" s="168"/>
      <c r="F588" s="167"/>
      <c r="G588" s="167"/>
      <c r="H588" s="169"/>
      <c r="I588" s="170"/>
      <c r="J588" s="167"/>
      <c r="K588" s="167"/>
      <c r="L588" s="170"/>
      <c r="M588" s="167"/>
      <c r="N588" s="170"/>
      <c r="O588" s="167"/>
      <c r="P588" s="167"/>
      <c r="Q588" s="167"/>
      <c r="R588" s="167"/>
      <c r="S588" s="167"/>
      <c r="T588" s="167"/>
      <c r="U588" s="167"/>
      <c r="V588" s="167"/>
      <c r="W588" s="167"/>
      <c r="X588" s="167"/>
      <c r="Y588" s="167"/>
      <c r="Z588" s="167"/>
    </row>
    <row r="589" spans="1:26" ht="12.75" customHeight="1">
      <c r="A589" s="167"/>
      <c r="B589" s="167"/>
      <c r="C589" s="167"/>
      <c r="D589" s="167"/>
      <c r="E589" s="168"/>
      <c r="F589" s="167"/>
      <c r="G589" s="167"/>
      <c r="H589" s="169"/>
      <c r="I589" s="170"/>
      <c r="J589" s="167"/>
      <c r="K589" s="167"/>
      <c r="L589" s="170"/>
      <c r="M589" s="167"/>
      <c r="N589" s="170"/>
      <c r="O589" s="167"/>
      <c r="P589" s="167"/>
      <c r="Q589" s="167"/>
      <c r="R589" s="167"/>
      <c r="S589" s="167"/>
      <c r="T589" s="167"/>
      <c r="U589" s="167"/>
      <c r="V589" s="167"/>
      <c r="W589" s="167"/>
      <c r="X589" s="167"/>
      <c r="Y589" s="167"/>
      <c r="Z589" s="167"/>
    </row>
    <row r="590" spans="1:26" ht="12.75" customHeight="1">
      <c r="A590" s="167"/>
      <c r="B590" s="167"/>
      <c r="C590" s="167"/>
      <c r="D590" s="167"/>
      <c r="E590" s="168"/>
      <c r="F590" s="167"/>
      <c r="G590" s="167"/>
      <c r="H590" s="169"/>
      <c r="I590" s="170"/>
      <c r="J590" s="167"/>
      <c r="K590" s="167"/>
      <c r="L590" s="170"/>
      <c r="M590" s="167"/>
      <c r="N590" s="170"/>
      <c r="O590" s="167"/>
      <c r="P590" s="167"/>
      <c r="Q590" s="167"/>
      <c r="R590" s="167"/>
      <c r="S590" s="167"/>
      <c r="T590" s="167"/>
      <c r="U590" s="167"/>
      <c r="V590" s="167"/>
      <c r="W590" s="167"/>
      <c r="X590" s="167"/>
      <c r="Y590" s="167"/>
      <c r="Z590" s="167"/>
    </row>
    <row r="591" spans="1:26" ht="12.75" customHeight="1">
      <c r="A591" s="167"/>
      <c r="B591" s="167"/>
      <c r="C591" s="167"/>
      <c r="D591" s="167"/>
      <c r="E591" s="168"/>
      <c r="F591" s="167"/>
      <c r="G591" s="167"/>
      <c r="H591" s="169"/>
      <c r="I591" s="170"/>
      <c r="J591" s="167"/>
      <c r="K591" s="167"/>
      <c r="L591" s="170"/>
      <c r="M591" s="167"/>
      <c r="N591" s="170"/>
      <c r="O591" s="167"/>
      <c r="P591" s="167"/>
      <c r="Q591" s="167"/>
      <c r="R591" s="167"/>
      <c r="S591" s="167"/>
      <c r="T591" s="167"/>
      <c r="U591" s="167"/>
      <c r="V591" s="167"/>
      <c r="W591" s="167"/>
      <c r="X591" s="167"/>
      <c r="Y591" s="167"/>
      <c r="Z591" s="167"/>
    </row>
    <row r="592" spans="1:26" ht="12.75" customHeight="1">
      <c r="A592" s="167"/>
      <c r="B592" s="167"/>
      <c r="C592" s="167"/>
      <c r="D592" s="167"/>
      <c r="E592" s="168"/>
      <c r="F592" s="167"/>
      <c r="G592" s="167"/>
      <c r="H592" s="169"/>
      <c r="I592" s="170"/>
      <c r="J592" s="167"/>
      <c r="K592" s="167"/>
      <c r="L592" s="170"/>
      <c r="M592" s="167"/>
      <c r="N592" s="170"/>
      <c r="O592" s="167"/>
      <c r="P592" s="167"/>
      <c r="Q592" s="167"/>
      <c r="R592" s="167"/>
      <c r="S592" s="167"/>
      <c r="T592" s="167"/>
      <c r="U592" s="167"/>
      <c r="V592" s="167"/>
      <c r="W592" s="167"/>
      <c r="X592" s="167"/>
      <c r="Y592" s="167"/>
      <c r="Z592" s="167"/>
    </row>
    <row r="593" spans="1:26" ht="12.75" customHeight="1">
      <c r="A593" s="167"/>
      <c r="B593" s="167"/>
      <c r="C593" s="167"/>
      <c r="D593" s="167"/>
      <c r="E593" s="168"/>
      <c r="F593" s="167"/>
      <c r="G593" s="167"/>
      <c r="H593" s="169"/>
      <c r="I593" s="170"/>
      <c r="J593" s="167"/>
      <c r="K593" s="167"/>
      <c r="L593" s="170"/>
      <c r="M593" s="167"/>
      <c r="N593" s="170"/>
      <c r="O593" s="167"/>
      <c r="P593" s="167"/>
      <c r="Q593" s="167"/>
      <c r="R593" s="167"/>
      <c r="S593" s="167"/>
      <c r="T593" s="167"/>
      <c r="U593" s="167"/>
      <c r="V593" s="167"/>
      <c r="W593" s="167"/>
      <c r="X593" s="167"/>
      <c r="Y593" s="167"/>
      <c r="Z593" s="167"/>
    </row>
    <row r="594" spans="1:26" ht="12.75" customHeight="1">
      <c r="A594" s="167"/>
      <c r="B594" s="167"/>
      <c r="C594" s="167"/>
      <c r="D594" s="167"/>
      <c r="E594" s="168"/>
      <c r="F594" s="167"/>
      <c r="G594" s="167"/>
      <c r="H594" s="169"/>
      <c r="I594" s="170"/>
      <c r="J594" s="167"/>
      <c r="K594" s="167"/>
      <c r="L594" s="170"/>
      <c r="M594" s="167"/>
      <c r="N594" s="170"/>
      <c r="O594" s="167"/>
      <c r="P594" s="167"/>
      <c r="Q594" s="167"/>
      <c r="R594" s="167"/>
      <c r="S594" s="167"/>
      <c r="T594" s="167"/>
      <c r="U594" s="167"/>
      <c r="V594" s="167"/>
      <c r="W594" s="167"/>
      <c r="X594" s="167"/>
      <c r="Y594" s="167"/>
      <c r="Z594" s="167"/>
    </row>
    <row r="595" spans="1:26" ht="12.75" customHeight="1">
      <c r="A595" s="167"/>
      <c r="B595" s="167"/>
      <c r="C595" s="167"/>
      <c r="D595" s="167"/>
      <c r="E595" s="168"/>
      <c r="F595" s="167"/>
      <c r="G595" s="167"/>
      <c r="H595" s="169"/>
      <c r="I595" s="170"/>
      <c r="J595" s="167"/>
      <c r="K595" s="167"/>
      <c r="L595" s="170"/>
      <c r="M595" s="167"/>
      <c r="N595" s="170"/>
      <c r="O595" s="167"/>
      <c r="P595" s="167"/>
      <c r="Q595" s="167"/>
      <c r="R595" s="167"/>
      <c r="S595" s="167"/>
      <c r="T595" s="167"/>
      <c r="U595" s="167"/>
      <c r="V595" s="167"/>
      <c r="W595" s="167"/>
      <c r="X595" s="167"/>
      <c r="Y595" s="167"/>
      <c r="Z595" s="167"/>
    </row>
    <row r="596" spans="1:26" ht="12.75" customHeight="1">
      <c r="A596" s="167"/>
      <c r="B596" s="167"/>
      <c r="C596" s="167"/>
      <c r="D596" s="167"/>
      <c r="E596" s="168"/>
      <c r="F596" s="167"/>
      <c r="G596" s="167"/>
      <c r="H596" s="169"/>
      <c r="I596" s="170"/>
      <c r="J596" s="167"/>
      <c r="K596" s="167"/>
      <c r="L596" s="170"/>
      <c r="M596" s="167"/>
      <c r="N596" s="170"/>
      <c r="O596" s="167"/>
      <c r="P596" s="167"/>
      <c r="Q596" s="167"/>
      <c r="R596" s="167"/>
      <c r="S596" s="167"/>
      <c r="T596" s="167"/>
      <c r="U596" s="167"/>
      <c r="V596" s="167"/>
      <c r="W596" s="167"/>
      <c r="X596" s="167"/>
      <c r="Y596" s="167"/>
      <c r="Z596" s="167"/>
    </row>
    <row r="597" spans="1:26" ht="12.75" customHeight="1">
      <c r="A597" s="167"/>
      <c r="B597" s="167"/>
      <c r="C597" s="167"/>
      <c r="D597" s="167"/>
      <c r="E597" s="168"/>
      <c r="F597" s="167"/>
      <c r="G597" s="167"/>
      <c r="H597" s="169"/>
      <c r="I597" s="170"/>
      <c r="J597" s="167"/>
      <c r="K597" s="167"/>
      <c r="L597" s="170"/>
      <c r="M597" s="167"/>
      <c r="N597" s="170"/>
      <c r="O597" s="167"/>
      <c r="P597" s="167"/>
      <c r="Q597" s="167"/>
      <c r="R597" s="167"/>
      <c r="S597" s="167"/>
      <c r="T597" s="167"/>
      <c r="U597" s="167"/>
      <c r="V597" s="167"/>
      <c r="W597" s="167"/>
      <c r="X597" s="167"/>
      <c r="Y597" s="167"/>
      <c r="Z597" s="167"/>
    </row>
    <row r="598" spans="1:26" ht="12.75" customHeight="1">
      <c r="A598" s="167"/>
      <c r="B598" s="167"/>
      <c r="C598" s="167"/>
      <c r="D598" s="167"/>
      <c r="E598" s="168"/>
      <c r="F598" s="167"/>
      <c r="G598" s="167"/>
      <c r="H598" s="169"/>
      <c r="I598" s="170"/>
      <c r="J598" s="167"/>
      <c r="K598" s="167"/>
      <c r="L598" s="170"/>
      <c r="M598" s="167"/>
      <c r="N598" s="170"/>
      <c r="O598" s="167"/>
      <c r="P598" s="167"/>
      <c r="Q598" s="167"/>
      <c r="R598" s="167"/>
      <c r="S598" s="167"/>
      <c r="T598" s="167"/>
      <c r="U598" s="167"/>
      <c r="V598" s="167"/>
      <c r="W598" s="167"/>
      <c r="X598" s="167"/>
      <c r="Y598" s="167"/>
      <c r="Z598" s="167"/>
    </row>
    <row r="599" spans="1:26" ht="12.75" customHeight="1">
      <c r="A599" s="167"/>
      <c r="B599" s="167"/>
      <c r="C599" s="167"/>
      <c r="D599" s="167"/>
      <c r="E599" s="168"/>
      <c r="F599" s="167"/>
      <c r="G599" s="167"/>
      <c r="H599" s="169"/>
      <c r="I599" s="170"/>
      <c r="J599" s="167"/>
      <c r="K599" s="167"/>
      <c r="L599" s="170"/>
      <c r="M599" s="167"/>
      <c r="N599" s="170"/>
      <c r="O599" s="167"/>
      <c r="P599" s="167"/>
      <c r="Q599" s="167"/>
      <c r="R599" s="167"/>
      <c r="S599" s="167"/>
      <c r="T599" s="167"/>
      <c r="U599" s="167"/>
      <c r="V599" s="167"/>
      <c r="W599" s="167"/>
      <c r="X599" s="167"/>
      <c r="Y599" s="167"/>
      <c r="Z599" s="167"/>
    </row>
    <row r="600" spans="1:26" ht="12.75" customHeight="1">
      <c r="A600" s="167"/>
      <c r="B600" s="167"/>
      <c r="C600" s="167"/>
      <c r="D600" s="167"/>
      <c r="E600" s="168"/>
      <c r="F600" s="167"/>
      <c r="G600" s="167"/>
      <c r="H600" s="169"/>
      <c r="I600" s="170"/>
      <c r="J600" s="167"/>
      <c r="K600" s="167"/>
      <c r="L600" s="170"/>
      <c r="M600" s="167"/>
      <c r="N600" s="170"/>
      <c r="O600" s="167"/>
      <c r="P600" s="167"/>
      <c r="Q600" s="167"/>
      <c r="R600" s="167"/>
      <c r="S600" s="167"/>
      <c r="T600" s="167"/>
      <c r="U600" s="167"/>
      <c r="V600" s="167"/>
      <c r="W600" s="167"/>
      <c r="X600" s="167"/>
      <c r="Y600" s="167"/>
      <c r="Z600" s="167"/>
    </row>
    <row r="601" spans="1:26" ht="12.75" customHeight="1">
      <c r="A601" s="167"/>
      <c r="B601" s="167"/>
      <c r="C601" s="167"/>
      <c r="D601" s="167"/>
      <c r="E601" s="168"/>
      <c r="F601" s="167"/>
      <c r="G601" s="167"/>
      <c r="H601" s="169"/>
      <c r="I601" s="170"/>
      <c r="J601" s="167"/>
      <c r="K601" s="167"/>
      <c r="L601" s="170"/>
      <c r="M601" s="167"/>
      <c r="N601" s="170"/>
      <c r="O601" s="167"/>
      <c r="P601" s="167"/>
      <c r="Q601" s="167"/>
      <c r="R601" s="167"/>
      <c r="S601" s="167"/>
      <c r="T601" s="167"/>
      <c r="U601" s="167"/>
      <c r="V601" s="167"/>
      <c r="W601" s="167"/>
      <c r="X601" s="167"/>
      <c r="Y601" s="167"/>
      <c r="Z601" s="167"/>
    </row>
    <row r="602" spans="1:26" ht="12.75" customHeight="1">
      <c r="A602" s="167"/>
      <c r="B602" s="167"/>
      <c r="C602" s="167"/>
      <c r="D602" s="167"/>
      <c r="E602" s="168"/>
      <c r="F602" s="167"/>
      <c r="G602" s="167"/>
      <c r="H602" s="169"/>
      <c r="I602" s="170"/>
      <c r="J602" s="167"/>
      <c r="K602" s="167"/>
      <c r="L602" s="170"/>
      <c r="M602" s="167"/>
      <c r="N602" s="170"/>
      <c r="O602" s="167"/>
      <c r="P602" s="167"/>
      <c r="Q602" s="167"/>
      <c r="R602" s="167"/>
      <c r="S602" s="167"/>
      <c r="T602" s="167"/>
      <c r="U602" s="167"/>
      <c r="V602" s="167"/>
      <c r="W602" s="167"/>
      <c r="X602" s="167"/>
      <c r="Y602" s="167"/>
      <c r="Z602" s="167"/>
    </row>
    <row r="603" spans="1:26" ht="12.75" customHeight="1">
      <c r="A603" s="167"/>
      <c r="B603" s="167"/>
      <c r="C603" s="167"/>
      <c r="D603" s="167"/>
      <c r="E603" s="168"/>
      <c r="F603" s="167"/>
      <c r="G603" s="167"/>
      <c r="H603" s="169"/>
      <c r="I603" s="170"/>
      <c r="J603" s="167"/>
      <c r="K603" s="167"/>
      <c r="L603" s="170"/>
      <c r="M603" s="167"/>
      <c r="N603" s="170"/>
      <c r="O603" s="167"/>
      <c r="P603" s="167"/>
      <c r="Q603" s="167"/>
      <c r="R603" s="167"/>
      <c r="S603" s="167"/>
      <c r="T603" s="167"/>
      <c r="U603" s="167"/>
      <c r="V603" s="167"/>
      <c r="W603" s="167"/>
      <c r="X603" s="167"/>
      <c r="Y603" s="167"/>
      <c r="Z603" s="167"/>
    </row>
    <row r="604" spans="1:26" ht="12.75" customHeight="1">
      <c r="A604" s="167"/>
      <c r="B604" s="167"/>
      <c r="C604" s="167"/>
      <c r="D604" s="167"/>
      <c r="E604" s="168"/>
      <c r="F604" s="167"/>
      <c r="G604" s="167"/>
      <c r="H604" s="169"/>
      <c r="I604" s="170"/>
      <c r="J604" s="167"/>
      <c r="K604" s="167"/>
      <c r="L604" s="170"/>
      <c r="M604" s="167"/>
      <c r="N604" s="170"/>
      <c r="O604" s="167"/>
      <c r="P604" s="167"/>
      <c r="Q604" s="167"/>
      <c r="R604" s="167"/>
      <c r="S604" s="167"/>
      <c r="T604" s="167"/>
      <c r="U604" s="167"/>
      <c r="V604" s="167"/>
      <c r="W604" s="167"/>
      <c r="X604" s="167"/>
      <c r="Y604" s="167"/>
      <c r="Z604" s="167"/>
    </row>
    <row r="605" spans="1:26" ht="12.75" customHeight="1">
      <c r="A605" s="167"/>
      <c r="B605" s="167"/>
      <c r="C605" s="167"/>
      <c r="D605" s="167"/>
      <c r="E605" s="168"/>
      <c r="F605" s="167"/>
      <c r="G605" s="167"/>
      <c r="H605" s="169"/>
      <c r="I605" s="170"/>
      <c r="J605" s="167"/>
      <c r="K605" s="167"/>
      <c r="L605" s="170"/>
      <c r="M605" s="167"/>
      <c r="N605" s="170"/>
      <c r="O605" s="167"/>
      <c r="P605" s="167"/>
      <c r="Q605" s="167"/>
      <c r="R605" s="167"/>
      <c r="S605" s="167"/>
      <c r="T605" s="167"/>
      <c r="U605" s="167"/>
      <c r="V605" s="167"/>
      <c r="W605" s="167"/>
      <c r="X605" s="167"/>
      <c r="Y605" s="167"/>
      <c r="Z605" s="167"/>
    </row>
    <row r="606" spans="1:26" ht="12.75" customHeight="1">
      <c r="A606" s="167"/>
      <c r="B606" s="167"/>
      <c r="C606" s="167"/>
      <c r="D606" s="167"/>
      <c r="E606" s="168"/>
      <c r="F606" s="167"/>
      <c r="G606" s="167"/>
      <c r="H606" s="169"/>
      <c r="I606" s="170"/>
      <c r="J606" s="167"/>
      <c r="K606" s="167"/>
      <c r="L606" s="170"/>
      <c r="M606" s="167"/>
      <c r="N606" s="170"/>
      <c r="O606" s="167"/>
      <c r="P606" s="167"/>
      <c r="Q606" s="167"/>
      <c r="R606" s="167"/>
      <c r="S606" s="167"/>
      <c r="T606" s="167"/>
      <c r="U606" s="167"/>
      <c r="V606" s="167"/>
      <c r="W606" s="167"/>
      <c r="X606" s="167"/>
      <c r="Y606" s="167"/>
      <c r="Z606" s="167"/>
    </row>
    <row r="607" spans="1:26" ht="12.75" customHeight="1">
      <c r="A607" s="167"/>
      <c r="B607" s="167"/>
      <c r="C607" s="167"/>
      <c r="D607" s="167"/>
      <c r="E607" s="168"/>
      <c r="F607" s="167"/>
      <c r="G607" s="167"/>
      <c r="H607" s="169"/>
      <c r="I607" s="170"/>
      <c r="J607" s="167"/>
      <c r="K607" s="167"/>
      <c r="L607" s="170"/>
      <c r="M607" s="167"/>
      <c r="N607" s="170"/>
      <c r="O607" s="167"/>
      <c r="P607" s="167"/>
      <c r="Q607" s="167"/>
      <c r="R607" s="167"/>
      <c r="S607" s="167"/>
      <c r="T607" s="167"/>
      <c r="U607" s="167"/>
      <c r="V607" s="167"/>
      <c r="W607" s="167"/>
      <c r="X607" s="167"/>
      <c r="Y607" s="167"/>
      <c r="Z607" s="167"/>
    </row>
    <row r="608" spans="1:26" ht="12.75" customHeight="1">
      <c r="A608" s="167"/>
      <c r="B608" s="167"/>
      <c r="C608" s="167"/>
      <c r="D608" s="167"/>
      <c r="E608" s="168"/>
      <c r="F608" s="167"/>
      <c r="G608" s="167"/>
      <c r="H608" s="169"/>
      <c r="I608" s="170"/>
      <c r="J608" s="167"/>
      <c r="K608" s="167"/>
      <c r="L608" s="170"/>
      <c r="M608" s="167"/>
      <c r="N608" s="170"/>
      <c r="O608" s="167"/>
      <c r="P608" s="167"/>
      <c r="Q608" s="167"/>
      <c r="R608" s="167"/>
      <c r="S608" s="167"/>
      <c r="T608" s="167"/>
      <c r="U608" s="167"/>
      <c r="V608" s="167"/>
      <c r="W608" s="167"/>
      <c r="X608" s="167"/>
      <c r="Y608" s="167"/>
      <c r="Z608" s="167"/>
    </row>
    <row r="609" spans="1:26" ht="12.75" customHeight="1">
      <c r="A609" s="167"/>
      <c r="B609" s="167"/>
      <c r="C609" s="167"/>
      <c r="D609" s="167"/>
      <c r="E609" s="168"/>
      <c r="F609" s="167"/>
      <c r="G609" s="167"/>
      <c r="H609" s="169"/>
      <c r="I609" s="170"/>
      <c r="J609" s="167"/>
      <c r="K609" s="167"/>
      <c r="L609" s="170"/>
      <c r="M609" s="167"/>
      <c r="N609" s="170"/>
      <c r="O609" s="167"/>
      <c r="P609" s="167"/>
      <c r="Q609" s="167"/>
      <c r="R609" s="167"/>
      <c r="S609" s="167"/>
      <c r="T609" s="167"/>
      <c r="U609" s="167"/>
      <c r="V609" s="167"/>
      <c r="W609" s="167"/>
      <c r="X609" s="167"/>
      <c r="Y609" s="167"/>
      <c r="Z609" s="167"/>
    </row>
    <row r="610" spans="1:26" ht="12.75" customHeight="1">
      <c r="A610" s="167"/>
      <c r="B610" s="167"/>
      <c r="C610" s="167"/>
      <c r="D610" s="167"/>
      <c r="E610" s="168"/>
      <c r="F610" s="167"/>
      <c r="G610" s="167"/>
      <c r="H610" s="169"/>
      <c r="I610" s="170"/>
      <c r="J610" s="167"/>
      <c r="K610" s="167"/>
      <c r="L610" s="170"/>
      <c r="M610" s="167"/>
      <c r="N610" s="170"/>
      <c r="O610" s="167"/>
      <c r="P610" s="167"/>
      <c r="Q610" s="167"/>
      <c r="R610" s="167"/>
      <c r="S610" s="167"/>
      <c r="T610" s="167"/>
      <c r="U610" s="167"/>
      <c r="V610" s="167"/>
      <c r="W610" s="167"/>
      <c r="X610" s="167"/>
      <c r="Y610" s="167"/>
      <c r="Z610" s="167"/>
    </row>
    <row r="611" spans="1:26" ht="12.75" customHeight="1">
      <c r="A611" s="167"/>
      <c r="B611" s="167"/>
      <c r="C611" s="167"/>
      <c r="D611" s="167"/>
      <c r="E611" s="168"/>
      <c r="F611" s="167"/>
      <c r="G611" s="167"/>
      <c r="H611" s="169"/>
      <c r="I611" s="170"/>
      <c r="J611" s="167"/>
      <c r="K611" s="167"/>
      <c r="L611" s="170"/>
      <c r="M611" s="167"/>
      <c r="N611" s="170"/>
      <c r="O611" s="167"/>
      <c r="P611" s="167"/>
      <c r="Q611" s="167"/>
      <c r="R611" s="167"/>
      <c r="S611" s="167"/>
      <c r="T611" s="167"/>
      <c r="U611" s="167"/>
      <c r="V611" s="167"/>
      <c r="W611" s="167"/>
      <c r="X611" s="167"/>
      <c r="Y611" s="167"/>
      <c r="Z611" s="167"/>
    </row>
    <row r="612" spans="1:26" ht="12.75" customHeight="1">
      <c r="A612" s="167"/>
      <c r="B612" s="167"/>
      <c r="C612" s="167"/>
      <c r="D612" s="167"/>
      <c r="E612" s="168"/>
      <c r="F612" s="167"/>
      <c r="G612" s="167"/>
      <c r="H612" s="169"/>
      <c r="I612" s="170"/>
      <c r="J612" s="167"/>
      <c r="K612" s="167"/>
      <c r="L612" s="170"/>
      <c r="M612" s="167"/>
      <c r="N612" s="170"/>
      <c r="O612" s="167"/>
      <c r="P612" s="167"/>
      <c r="Q612" s="167"/>
      <c r="R612" s="167"/>
      <c r="S612" s="167"/>
      <c r="T612" s="167"/>
      <c r="U612" s="167"/>
      <c r="V612" s="167"/>
      <c r="W612" s="167"/>
      <c r="X612" s="167"/>
      <c r="Y612" s="167"/>
      <c r="Z612" s="167"/>
    </row>
    <row r="613" spans="1:26" ht="12.75" customHeight="1">
      <c r="A613" s="167"/>
      <c r="B613" s="167"/>
      <c r="C613" s="167"/>
      <c r="D613" s="167"/>
      <c r="E613" s="168"/>
      <c r="F613" s="167"/>
      <c r="G613" s="167"/>
      <c r="H613" s="169"/>
      <c r="I613" s="170"/>
      <c r="J613" s="167"/>
      <c r="K613" s="167"/>
      <c r="L613" s="170"/>
      <c r="M613" s="167"/>
      <c r="N613" s="170"/>
      <c r="O613" s="167"/>
      <c r="P613" s="167"/>
      <c r="Q613" s="167"/>
      <c r="R613" s="167"/>
      <c r="S613" s="167"/>
      <c r="T613" s="167"/>
      <c r="U613" s="167"/>
      <c r="V613" s="167"/>
      <c r="W613" s="167"/>
      <c r="X613" s="167"/>
      <c r="Y613" s="167"/>
      <c r="Z613" s="167"/>
    </row>
    <row r="614" spans="1:26" ht="12.75" customHeight="1">
      <c r="A614" s="167"/>
      <c r="B614" s="167"/>
      <c r="C614" s="167"/>
      <c r="D614" s="167"/>
      <c r="E614" s="168"/>
      <c r="F614" s="167"/>
      <c r="G614" s="167"/>
      <c r="H614" s="169"/>
      <c r="I614" s="170"/>
      <c r="J614" s="167"/>
      <c r="K614" s="167"/>
      <c r="L614" s="170"/>
      <c r="M614" s="167"/>
      <c r="N614" s="170"/>
      <c r="O614" s="167"/>
      <c r="P614" s="167"/>
      <c r="Q614" s="167"/>
      <c r="R614" s="167"/>
      <c r="S614" s="167"/>
      <c r="T614" s="167"/>
      <c r="U614" s="167"/>
      <c r="V614" s="167"/>
      <c r="W614" s="167"/>
      <c r="X614" s="167"/>
      <c r="Y614" s="167"/>
      <c r="Z614" s="167"/>
    </row>
    <row r="615" spans="1:26" ht="12.75" customHeight="1">
      <c r="A615" s="167"/>
      <c r="B615" s="167"/>
      <c r="C615" s="167"/>
      <c r="D615" s="167"/>
      <c r="E615" s="168"/>
      <c r="F615" s="167"/>
      <c r="G615" s="167"/>
      <c r="H615" s="169"/>
      <c r="I615" s="170"/>
      <c r="J615" s="167"/>
      <c r="K615" s="167"/>
      <c r="L615" s="170"/>
      <c r="M615" s="167"/>
      <c r="N615" s="170"/>
      <c r="O615" s="167"/>
      <c r="P615" s="167"/>
      <c r="Q615" s="167"/>
      <c r="R615" s="167"/>
      <c r="S615" s="167"/>
      <c r="T615" s="167"/>
      <c r="U615" s="167"/>
      <c r="V615" s="167"/>
      <c r="W615" s="167"/>
      <c r="X615" s="167"/>
      <c r="Y615" s="167"/>
      <c r="Z615" s="167"/>
    </row>
    <row r="616" spans="1:26" ht="12.75" customHeight="1">
      <c r="A616" s="167"/>
      <c r="B616" s="167"/>
      <c r="C616" s="167"/>
      <c r="D616" s="167"/>
      <c r="E616" s="168"/>
      <c r="F616" s="167"/>
      <c r="G616" s="167"/>
      <c r="H616" s="169"/>
      <c r="I616" s="170"/>
      <c r="J616" s="167"/>
      <c r="K616" s="167"/>
      <c r="L616" s="170"/>
      <c r="M616" s="167"/>
      <c r="N616" s="170"/>
      <c r="O616" s="167"/>
      <c r="P616" s="167"/>
      <c r="Q616" s="167"/>
      <c r="R616" s="167"/>
      <c r="S616" s="167"/>
      <c r="T616" s="167"/>
      <c r="U616" s="167"/>
      <c r="V616" s="167"/>
      <c r="W616" s="167"/>
      <c r="X616" s="167"/>
      <c r="Y616" s="167"/>
      <c r="Z616" s="167"/>
    </row>
    <row r="617" spans="1:26" ht="12.75" customHeight="1">
      <c r="A617" s="167"/>
      <c r="B617" s="167"/>
      <c r="C617" s="167"/>
      <c r="D617" s="167"/>
      <c r="E617" s="168"/>
      <c r="F617" s="167"/>
      <c r="G617" s="167"/>
      <c r="H617" s="169"/>
      <c r="I617" s="170"/>
      <c r="J617" s="167"/>
      <c r="K617" s="167"/>
      <c r="L617" s="170"/>
      <c r="M617" s="167"/>
      <c r="N617" s="170"/>
      <c r="O617" s="167"/>
      <c r="P617" s="167"/>
      <c r="Q617" s="167"/>
      <c r="R617" s="167"/>
      <c r="S617" s="167"/>
      <c r="T617" s="167"/>
      <c r="U617" s="167"/>
      <c r="V617" s="167"/>
      <c r="W617" s="167"/>
      <c r="X617" s="167"/>
      <c r="Y617" s="167"/>
      <c r="Z617" s="167"/>
    </row>
    <row r="618" spans="1:26" ht="12.75" customHeight="1">
      <c r="A618" s="167"/>
      <c r="B618" s="167"/>
      <c r="C618" s="167"/>
      <c r="D618" s="167"/>
      <c r="E618" s="168"/>
      <c r="F618" s="167"/>
      <c r="G618" s="167"/>
      <c r="H618" s="169"/>
      <c r="I618" s="170"/>
      <c r="J618" s="167"/>
      <c r="K618" s="167"/>
      <c r="L618" s="170"/>
      <c r="M618" s="167"/>
      <c r="N618" s="170"/>
      <c r="O618" s="167"/>
      <c r="P618" s="167"/>
      <c r="Q618" s="167"/>
      <c r="R618" s="167"/>
      <c r="S618" s="167"/>
      <c r="T618" s="167"/>
      <c r="U618" s="167"/>
      <c r="V618" s="167"/>
      <c r="W618" s="167"/>
      <c r="X618" s="167"/>
      <c r="Y618" s="167"/>
      <c r="Z618" s="167"/>
    </row>
    <row r="619" spans="1:26" ht="12.75" customHeight="1">
      <c r="A619" s="167"/>
      <c r="B619" s="167"/>
      <c r="C619" s="167"/>
      <c r="D619" s="167"/>
      <c r="E619" s="168"/>
      <c r="F619" s="167"/>
      <c r="G619" s="167"/>
      <c r="H619" s="169"/>
      <c r="I619" s="170"/>
      <c r="J619" s="167"/>
      <c r="K619" s="167"/>
      <c r="L619" s="170"/>
      <c r="M619" s="167"/>
      <c r="N619" s="170"/>
      <c r="O619" s="167"/>
      <c r="P619" s="167"/>
      <c r="Q619" s="167"/>
      <c r="R619" s="167"/>
      <c r="S619" s="167"/>
      <c r="T619" s="167"/>
      <c r="U619" s="167"/>
      <c r="V619" s="167"/>
      <c r="W619" s="167"/>
      <c r="X619" s="167"/>
      <c r="Y619" s="167"/>
      <c r="Z619" s="167"/>
    </row>
    <row r="620" spans="1:26" ht="12.75" customHeight="1">
      <c r="A620" s="167"/>
      <c r="B620" s="167"/>
      <c r="C620" s="167"/>
      <c r="D620" s="167"/>
      <c r="E620" s="168"/>
      <c r="F620" s="167"/>
      <c r="G620" s="167"/>
      <c r="H620" s="169"/>
      <c r="I620" s="170"/>
      <c r="J620" s="167"/>
      <c r="K620" s="167"/>
      <c r="L620" s="170"/>
      <c r="M620" s="167"/>
      <c r="N620" s="170"/>
      <c r="O620" s="167"/>
      <c r="P620" s="167"/>
      <c r="Q620" s="167"/>
      <c r="R620" s="167"/>
      <c r="S620" s="167"/>
      <c r="T620" s="167"/>
      <c r="U620" s="167"/>
      <c r="V620" s="167"/>
      <c r="W620" s="167"/>
      <c r="X620" s="167"/>
      <c r="Y620" s="167"/>
      <c r="Z620" s="167"/>
    </row>
    <row r="621" spans="1:26" ht="12.75" customHeight="1">
      <c r="A621" s="167"/>
      <c r="B621" s="167"/>
      <c r="C621" s="167"/>
      <c r="D621" s="167"/>
      <c r="E621" s="168"/>
      <c r="F621" s="167"/>
      <c r="G621" s="167"/>
      <c r="H621" s="169"/>
      <c r="I621" s="170"/>
      <c r="J621" s="167"/>
      <c r="K621" s="167"/>
      <c r="L621" s="170"/>
      <c r="M621" s="167"/>
      <c r="N621" s="170"/>
      <c r="O621" s="167"/>
      <c r="P621" s="167"/>
      <c r="Q621" s="167"/>
      <c r="R621" s="167"/>
      <c r="S621" s="167"/>
      <c r="T621" s="167"/>
      <c r="U621" s="167"/>
      <c r="V621" s="167"/>
      <c r="W621" s="167"/>
      <c r="X621" s="167"/>
      <c r="Y621" s="167"/>
      <c r="Z621" s="167"/>
    </row>
    <row r="622" spans="1:26" ht="12.75" customHeight="1">
      <c r="A622" s="167"/>
      <c r="B622" s="167"/>
      <c r="C622" s="167"/>
      <c r="D622" s="167"/>
      <c r="E622" s="168"/>
      <c r="F622" s="167"/>
      <c r="G622" s="167"/>
      <c r="H622" s="169"/>
      <c r="I622" s="170"/>
      <c r="J622" s="167"/>
      <c r="K622" s="167"/>
      <c r="L622" s="170"/>
      <c r="M622" s="167"/>
      <c r="N622" s="170"/>
      <c r="O622" s="167"/>
      <c r="P622" s="167"/>
      <c r="Q622" s="167"/>
      <c r="R622" s="167"/>
      <c r="S622" s="167"/>
      <c r="T622" s="167"/>
      <c r="U622" s="167"/>
      <c r="V622" s="167"/>
      <c r="W622" s="167"/>
      <c r="X622" s="167"/>
      <c r="Y622" s="167"/>
      <c r="Z622" s="167"/>
    </row>
    <row r="623" spans="1:26" ht="12.75" customHeight="1">
      <c r="A623" s="167"/>
      <c r="B623" s="167"/>
      <c r="C623" s="167"/>
      <c r="D623" s="167"/>
      <c r="E623" s="168"/>
      <c r="F623" s="167"/>
      <c r="G623" s="167"/>
      <c r="H623" s="169"/>
      <c r="I623" s="170"/>
      <c r="J623" s="167"/>
      <c r="K623" s="167"/>
      <c r="L623" s="170"/>
      <c r="M623" s="167"/>
      <c r="N623" s="170"/>
      <c r="O623" s="167"/>
      <c r="P623" s="167"/>
      <c r="Q623" s="167"/>
      <c r="R623" s="167"/>
      <c r="S623" s="167"/>
      <c r="T623" s="167"/>
      <c r="U623" s="167"/>
      <c r="V623" s="167"/>
      <c r="W623" s="167"/>
      <c r="X623" s="167"/>
      <c r="Y623" s="167"/>
      <c r="Z623" s="167"/>
    </row>
    <row r="624" spans="1:26" ht="12.75" customHeight="1">
      <c r="A624" s="167"/>
      <c r="B624" s="167"/>
      <c r="C624" s="167"/>
      <c r="D624" s="167"/>
      <c r="E624" s="168"/>
      <c r="F624" s="167"/>
      <c r="G624" s="167"/>
      <c r="H624" s="169"/>
      <c r="I624" s="170"/>
      <c r="J624" s="167"/>
      <c r="K624" s="167"/>
      <c r="L624" s="170"/>
      <c r="M624" s="167"/>
      <c r="N624" s="170"/>
      <c r="O624" s="167"/>
      <c r="P624" s="167"/>
      <c r="Q624" s="167"/>
      <c r="R624" s="167"/>
      <c r="S624" s="167"/>
      <c r="T624" s="167"/>
      <c r="U624" s="167"/>
      <c r="V624" s="167"/>
      <c r="W624" s="167"/>
      <c r="X624" s="167"/>
      <c r="Y624" s="167"/>
      <c r="Z624" s="167"/>
    </row>
    <row r="625" spans="1:26" ht="12.75" customHeight="1">
      <c r="A625" s="167"/>
      <c r="B625" s="167"/>
      <c r="C625" s="167"/>
      <c r="D625" s="167"/>
      <c r="E625" s="168"/>
      <c r="F625" s="167"/>
      <c r="G625" s="167"/>
      <c r="H625" s="169"/>
      <c r="I625" s="170"/>
      <c r="J625" s="167"/>
      <c r="K625" s="167"/>
      <c r="L625" s="170"/>
      <c r="M625" s="167"/>
      <c r="N625" s="170"/>
      <c r="O625" s="167"/>
      <c r="P625" s="167"/>
      <c r="Q625" s="167"/>
      <c r="R625" s="167"/>
      <c r="S625" s="167"/>
      <c r="T625" s="167"/>
      <c r="U625" s="167"/>
      <c r="V625" s="167"/>
      <c r="W625" s="167"/>
      <c r="X625" s="167"/>
      <c r="Y625" s="167"/>
      <c r="Z625" s="167"/>
    </row>
    <row r="626" spans="1:26" ht="12.75" customHeight="1">
      <c r="A626" s="167"/>
      <c r="B626" s="167"/>
      <c r="C626" s="167"/>
      <c r="D626" s="167"/>
      <c r="E626" s="168"/>
      <c r="F626" s="167"/>
      <c r="G626" s="167"/>
      <c r="H626" s="169"/>
      <c r="I626" s="170"/>
      <c r="J626" s="167"/>
      <c r="K626" s="167"/>
      <c r="L626" s="170"/>
      <c r="M626" s="167"/>
      <c r="N626" s="170"/>
      <c r="O626" s="167"/>
      <c r="P626" s="167"/>
      <c r="Q626" s="167"/>
      <c r="R626" s="167"/>
      <c r="S626" s="167"/>
      <c r="T626" s="167"/>
      <c r="U626" s="167"/>
      <c r="V626" s="167"/>
      <c r="W626" s="167"/>
      <c r="X626" s="167"/>
      <c r="Y626" s="167"/>
      <c r="Z626" s="167"/>
    </row>
    <row r="627" spans="1:26" ht="12.75" customHeight="1">
      <c r="A627" s="167"/>
      <c r="B627" s="167"/>
      <c r="C627" s="167"/>
      <c r="D627" s="167"/>
      <c r="E627" s="168"/>
      <c r="F627" s="167"/>
      <c r="G627" s="167"/>
      <c r="H627" s="169"/>
      <c r="I627" s="170"/>
      <c r="J627" s="167"/>
      <c r="K627" s="167"/>
      <c r="L627" s="170"/>
      <c r="M627" s="167"/>
      <c r="N627" s="170"/>
      <c r="O627" s="167"/>
      <c r="P627" s="167"/>
      <c r="Q627" s="167"/>
      <c r="R627" s="167"/>
      <c r="S627" s="167"/>
      <c r="T627" s="167"/>
      <c r="U627" s="167"/>
      <c r="V627" s="167"/>
      <c r="W627" s="167"/>
      <c r="X627" s="167"/>
      <c r="Y627" s="167"/>
      <c r="Z627" s="167"/>
    </row>
    <row r="628" spans="1:26" ht="12.75" customHeight="1">
      <c r="A628" s="167"/>
      <c r="B628" s="167"/>
      <c r="C628" s="167"/>
      <c r="D628" s="167"/>
      <c r="E628" s="168"/>
      <c r="F628" s="167"/>
      <c r="G628" s="167"/>
      <c r="H628" s="169"/>
      <c r="I628" s="170"/>
      <c r="J628" s="167"/>
      <c r="K628" s="167"/>
      <c r="L628" s="170"/>
      <c r="M628" s="167"/>
      <c r="N628" s="170"/>
      <c r="O628" s="167"/>
      <c r="P628" s="167"/>
      <c r="Q628" s="167"/>
      <c r="R628" s="167"/>
      <c r="S628" s="167"/>
      <c r="T628" s="167"/>
      <c r="U628" s="167"/>
      <c r="V628" s="167"/>
      <c r="W628" s="167"/>
      <c r="X628" s="167"/>
      <c r="Y628" s="167"/>
      <c r="Z628" s="167"/>
    </row>
    <row r="629" spans="1:26" ht="12.75" customHeight="1">
      <c r="A629" s="167"/>
      <c r="B629" s="167"/>
      <c r="C629" s="167"/>
      <c r="D629" s="167"/>
      <c r="E629" s="168"/>
      <c r="F629" s="167"/>
      <c r="G629" s="167"/>
      <c r="H629" s="169"/>
      <c r="I629" s="170"/>
      <c r="J629" s="167"/>
      <c r="K629" s="167"/>
      <c r="L629" s="170"/>
      <c r="M629" s="167"/>
      <c r="N629" s="170"/>
      <c r="O629" s="167"/>
      <c r="P629" s="167"/>
      <c r="Q629" s="167"/>
      <c r="R629" s="167"/>
      <c r="S629" s="167"/>
      <c r="T629" s="167"/>
      <c r="U629" s="167"/>
      <c r="V629" s="167"/>
      <c r="W629" s="167"/>
      <c r="X629" s="167"/>
      <c r="Y629" s="167"/>
      <c r="Z629" s="167"/>
    </row>
    <row r="630" spans="1:26" ht="12.75" customHeight="1">
      <c r="A630" s="167"/>
      <c r="B630" s="167"/>
      <c r="C630" s="167"/>
      <c r="D630" s="167"/>
      <c r="E630" s="168"/>
      <c r="F630" s="167"/>
      <c r="G630" s="167"/>
      <c r="H630" s="169"/>
      <c r="I630" s="170"/>
      <c r="J630" s="167"/>
      <c r="K630" s="167"/>
      <c r="L630" s="170"/>
      <c r="M630" s="167"/>
      <c r="N630" s="170"/>
      <c r="O630" s="167"/>
      <c r="P630" s="167"/>
      <c r="Q630" s="167"/>
      <c r="R630" s="167"/>
      <c r="S630" s="167"/>
      <c r="T630" s="167"/>
      <c r="U630" s="167"/>
      <c r="V630" s="167"/>
      <c r="W630" s="167"/>
      <c r="X630" s="167"/>
      <c r="Y630" s="167"/>
      <c r="Z630" s="167"/>
    </row>
    <row r="631" spans="1:26" ht="12.75" customHeight="1">
      <c r="A631" s="167"/>
      <c r="B631" s="167"/>
      <c r="C631" s="167"/>
      <c r="D631" s="167"/>
      <c r="E631" s="168"/>
      <c r="F631" s="167"/>
      <c r="G631" s="167"/>
      <c r="H631" s="169"/>
      <c r="I631" s="170"/>
      <c r="J631" s="167"/>
      <c r="K631" s="167"/>
      <c r="L631" s="170"/>
      <c r="M631" s="167"/>
      <c r="N631" s="170"/>
      <c r="O631" s="167"/>
      <c r="P631" s="167"/>
      <c r="Q631" s="167"/>
      <c r="R631" s="167"/>
      <c r="S631" s="167"/>
      <c r="T631" s="167"/>
      <c r="U631" s="167"/>
      <c r="V631" s="167"/>
      <c r="W631" s="167"/>
      <c r="X631" s="167"/>
      <c r="Y631" s="167"/>
      <c r="Z631" s="167"/>
    </row>
    <row r="632" spans="1:26" ht="12.75" customHeight="1">
      <c r="A632" s="167"/>
      <c r="B632" s="167"/>
      <c r="C632" s="167"/>
      <c r="D632" s="167"/>
      <c r="E632" s="168"/>
      <c r="F632" s="167"/>
      <c r="G632" s="167"/>
      <c r="H632" s="169"/>
      <c r="I632" s="170"/>
      <c r="J632" s="167"/>
      <c r="K632" s="167"/>
      <c r="L632" s="170"/>
      <c r="M632" s="167"/>
      <c r="N632" s="170"/>
      <c r="O632" s="167"/>
      <c r="P632" s="167"/>
      <c r="Q632" s="167"/>
      <c r="R632" s="167"/>
      <c r="S632" s="167"/>
      <c r="T632" s="167"/>
      <c r="U632" s="167"/>
      <c r="V632" s="167"/>
      <c r="W632" s="167"/>
      <c r="X632" s="167"/>
      <c r="Y632" s="167"/>
      <c r="Z632" s="167"/>
    </row>
    <row r="633" spans="1:26" ht="12.75" customHeight="1">
      <c r="A633" s="167"/>
      <c r="B633" s="167"/>
      <c r="C633" s="167"/>
      <c r="D633" s="167"/>
      <c r="E633" s="168"/>
      <c r="F633" s="167"/>
      <c r="G633" s="167"/>
      <c r="H633" s="169"/>
      <c r="I633" s="170"/>
      <c r="J633" s="167"/>
      <c r="K633" s="167"/>
      <c r="L633" s="170"/>
      <c r="M633" s="167"/>
      <c r="N633" s="170"/>
      <c r="O633" s="167"/>
      <c r="P633" s="167"/>
      <c r="Q633" s="167"/>
      <c r="R633" s="167"/>
      <c r="S633" s="167"/>
      <c r="T633" s="167"/>
      <c r="U633" s="167"/>
      <c r="V633" s="167"/>
      <c r="W633" s="167"/>
      <c r="X633" s="167"/>
      <c r="Y633" s="167"/>
      <c r="Z633" s="167"/>
    </row>
    <row r="634" spans="1:26" ht="12.75" customHeight="1">
      <c r="A634" s="167"/>
      <c r="B634" s="167"/>
      <c r="C634" s="167"/>
      <c r="D634" s="167"/>
      <c r="E634" s="168"/>
      <c r="F634" s="167"/>
      <c r="G634" s="167"/>
      <c r="H634" s="169"/>
      <c r="I634" s="170"/>
      <c r="J634" s="167"/>
      <c r="K634" s="167"/>
      <c r="L634" s="170"/>
      <c r="M634" s="167"/>
      <c r="N634" s="170"/>
      <c r="O634" s="167"/>
      <c r="P634" s="167"/>
      <c r="Q634" s="167"/>
      <c r="R634" s="167"/>
      <c r="S634" s="167"/>
      <c r="T634" s="167"/>
      <c r="U634" s="167"/>
      <c r="V634" s="167"/>
      <c r="W634" s="167"/>
      <c r="X634" s="167"/>
      <c r="Y634" s="167"/>
      <c r="Z634" s="167"/>
    </row>
    <row r="635" spans="1:26" ht="12.75" customHeight="1">
      <c r="A635" s="167"/>
      <c r="B635" s="167"/>
      <c r="C635" s="167"/>
      <c r="D635" s="167"/>
      <c r="E635" s="168"/>
      <c r="F635" s="167"/>
      <c r="G635" s="167"/>
      <c r="H635" s="169"/>
      <c r="I635" s="170"/>
      <c r="J635" s="167"/>
      <c r="K635" s="167"/>
      <c r="L635" s="170"/>
      <c r="M635" s="167"/>
      <c r="N635" s="170"/>
      <c r="O635" s="167"/>
      <c r="P635" s="167"/>
      <c r="Q635" s="167"/>
      <c r="R635" s="167"/>
      <c r="S635" s="167"/>
      <c r="T635" s="167"/>
      <c r="U635" s="167"/>
      <c r="V635" s="167"/>
      <c r="W635" s="167"/>
      <c r="X635" s="167"/>
      <c r="Y635" s="167"/>
      <c r="Z635" s="167"/>
    </row>
    <row r="636" spans="1:26" ht="12.75" customHeight="1">
      <c r="A636" s="167"/>
      <c r="B636" s="167"/>
      <c r="C636" s="167"/>
      <c r="D636" s="167"/>
      <c r="E636" s="168"/>
      <c r="F636" s="167"/>
      <c r="G636" s="167"/>
      <c r="H636" s="169"/>
      <c r="I636" s="170"/>
      <c r="J636" s="167"/>
      <c r="K636" s="167"/>
      <c r="L636" s="170"/>
      <c r="M636" s="167"/>
      <c r="N636" s="170"/>
      <c r="O636" s="167"/>
      <c r="P636" s="167"/>
      <c r="Q636" s="167"/>
      <c r="R636" s="167"/>
      <c r="S636" s="167"/>
      <c r="T636" s="167"/>
      <c r="U636" s="167"/>
      <c r="V636" s="167"/>
      <c r="W636" s="167"/>
      <c r="X636" s="167"/>
      <c r="Y636" s="167"/>
      <c r="Z636" s="167"/>
    </row>
    <row r="637" spans="1:26" ht="12.75" customHeight="1">
      <c r="A637" s="167"/>
      <c r="B637" s="167"/>
      <c r="C637" s="167"/>
      <c r="D637" s="167"/>
      <c r="E637" s="168"/>
      <c r="F637" s="167"/>
      <c r="G637" s="167"/>
      <c r="H637" s="169"/>
      <c r="I637" s="170"/>
      <c r="J637" s="167"/>
      <c r="K637" s="167"/>
      <c r="L637" s="170"/>
      <c r="M637" s="167"/>
      <c r="N637" s="170"/>
      <c r="O637" s="167"/>
      <c r="P637" s="167"/>
      <c r="Q637" s="167"/>
      <c r="R637" s="167"/>
      <c r="S637" s="167"/>
      <c r="T637" s="167"/>
      <c r="U637" s="167"/>
      <c r="V637" s="167"/>
      <c r="W637" s="167"/>
      <c r="X637" s="167"/>
      <c r="Y637" s="167"/>
      <c r="Z637" s="167"/>
    </row>
    <row r="638" spans="1:26" ht="12.75" customHeight="1">
      <c r="A638" s="167"/>
      <c r="B638" s="167"/>
      <c r="C638" s="167"/>
      <c r="D638" s="167"/>
      <c r="E638" s="168"/>
      <c r="F638" s="167"/>
      <c r="G638" s="167"/>
      <c r="H638" s="169"/>
      <c r="I638" s="170"/>
      <c r="J638" s="167"/>
      <c r="K638" s="167"/>
      <c r="L638" s="170"/>
      <c r="M638" s="167"/>
      <c r="N638" s="170"/>
      <c r="O638" s="167"/>
      <c r="P638" s="167"/>
      <c r="Q638" s="167"/>
      <c r="R638" s="167"/>
      <c r="S638" s="167"/>
      <c r="T638" s="167"/>
      <c r="U638" s="167"/>
      <c r="V638" s="167"/>
      <c r="W638" s="167"/>
      <c r="X638" s="167"/>
      <c r="Y638" s="167"/>
      <c r="Z638" s="167"/>
    </row>
    <row r="639" spans="1:26" ht="12.75" customHeight="1">
      <c r="A639" s="167"/>
      <c r="B639" s="167"/>
      <c r="C639" s="167"/>
      <c r="D639" s="167"/>
      <c r="E639" s="168"/>
      <c r="F639" s="167"/>
      <c r="G639" s="167"/>
      <c r="H639" s="169"/>
      <c r="I639" s="170"/>
      <c r="J639" s="167"/>
      <c r="K639" s="167"/>
      <c r="L639" s="170"/>
      <c r="M639" s="167"/>
      <c r="N639" s="170"/>
      <c r="O639" s="167"/>
      <c r="P639" s="167"/>
      <c r="Q639" s="167"/>
      <c r="R639" s="167"/>
      <c r="S639" s="167"/>
      <c r="T639" s="167"/>
      <c r="U639" s="167"/>
      <c r="V639" s="167"/>
      <c r="W639" s="167"/>
      <c r="X639" s="167"/>
      <c r="Y639" s="167"/>
      <c r="Z639" s="167"/>
    </row>
    <row r="640" spans="1:26" ht="12.75" customHeight="1">
      <c r="A640" s="167"/>
      <c r="B640" s="167"/>
      <c r="C640" s="167"/>
      <c r="D640" s="167"/>
      <c r="E640" s="168"/>
      <c r="F640" s="167"/>
      <c r="G640" s="167"/>
      <c r="H640" s="169"/>
      <c r="I640" s="170"/>
      <c r="J640" s="167"/>
      <c r="K640" s="167"/>
      <c r="L640" s="170"/>
      <c r="M640" s="167"/>
      <c r="N640" s="170"/>
      <c r="O640" s="167"/>
      <c r="P640" s="167"/>
      <c r="Q640" s="167"/>
      <c r="R640" s="167"/>
      <c r="S640" s="167"/>
      <c r="T640" s="167"/>
      <c r="U640" s="167"/>
      <c r="V640" s="167"/>
      <c r="W640" s="167"/>
      <c r="X640" s="167"/>
      <c r="Y640" s="167"/>
      <c r="Z640" s="167"/>
    </row>
    <row r="641" spans="1:26" ht="12.75" customHeight="1">
      <c r="A641" s="167"/>
      <c r="B641" s="167"/>
      <c r="C641" s="167"/>
      <c r="D641" s="167"/>
      <c r="E641" s="168"/>
      <c r="F641" s="167"/>
      <c r="G641" s="167"/>
      <c r="H641" s="169"/>
      <c r="I641" s="170"/>
      <c r="J641" s="167"/>
      <c r="K641" s="167"/>
      <c r="L641" s="170"/>
      <c r="M641" s="167"/>
      <c r="N641" s="170"/>
      <c r="O641" s="167"/>
      <c r="P641" s="167"/>
      <c r="Q641" s="167"/>
      <c r="R641" s="167"/>
      <c r="S641" s="167"/>
      <c r="T641" s="167"/>
      <c r="U641" s="167"/>
      <c r="V641" s="167"/>
      <c r="W641" s="167"/>
      <c r="X641" s="167"/>
      <c r="Y641" s="167"/>
      <c r="Z641" s="167"/>
    </row>
    <row r="642" spans="1:26" ht="12.75" customHeight="1">
      <c r="A642" s="167"/>
      <c r="B642" s="167"/>
      <c r="C642" s="167"/>
      <c r="D642" s="167"/>
      <c r="E642" s="168"/>
      <c r="F642" s="167"/>
      <c r="G642" s="167"/>
      <c r="H642" s="169"/>
      <c r="I642" s="170"/>
      <c r="J642" s="167"/>
      <c r="K642" s="167"/>
      <c r="L642" s="170"/>
      <c r="M642" s="167"/>
      <c r="N642" s="170"/>
      <c r="O642" s="167"/>
      <c r="P642" s="167"/>
      <c r="Q642" s="167"/>
      <c r="R642" s="167"/>
      <c r="S642" s="167"/>
      <c r="T642" s="167"/>
      <c r="U642" s="167"/>
      <c r="V642" s="167"/>
      <c r="W642" s="167"/>
      <c r="X642" s="167"/>
      <c r="Y642" s="167"/>
      <c r="Z642" s="167"/>
    </row>
    <row r="643" spans="1:26" ht="12.75" customHeight="1">
      <c r="A643" s="167"/>
      <c r="B643" s="167"/>
      <c r="C643" s="167"/>
      <c r="D643" s="167"/>
      <c r="E643" s="168"/>
      <c r="F643" s="167"/>
      <c r="G643" s="167"/>
      <c r="H643" s="169"/>
      <c r="I643" s="170"/>
      <c r="J643" s="167"/>
      <c r="K643" s="167"/>
      <c r="L643" s="170"/>
      <c r="M643" s="167"/>
      <c r="N643" s="170"/>
      <c r="O643" s="167"/>
      <c r="P643" s="167"/>
      <c r="Q643" s="167"/>
      <c r="R643" s="167"/>
      <c r="S643" s="167"/>
      <c r="T643" s="167"/>
      <c r="U643" s="167"/>
      <c r="V643" s="167"/>
      <c r="W643" s="167"/>
      <c r="X643" s="167"/>
      <c r="Y643" s="167"/>
      <c r="Z643" s="167"/>
    </row>
    <row r="644" spans="1:26" ht="12.75" customHeight="1">
      <c r="A644" s="167"/>
      <c r="B644" s="167"/>
      <c r="C644" s="167"/>
      <c r="D644" s="167"/>
      <c r="E644" s="168"/>
      <c r="F644" s="167"/>
      <c r="G644" s="167"/>
      <c r="H644" s="169"/>
      <c r="I644" s="170"/>
      <c r="J644" s="167"/>
      <c r="K644" s="167"/>
      <c r="L644" s="170"/>
      <c r="M644" s="167"/>
      <c r="N644" s="170"/>
      <c r="O644" s="167"/>
      <c r="P644" s="167"/>
      <c r="Q644" s="167"/>
      <c r="R644" s="167"/>
      <c r="S644" s="167"/>
      <c r="T644" s="167"/>
      <c r="U644" s="167"/>
      <c r="V644" s="167"/>
      <c r="W644" s="167"/>
      <c r="X644" s="167"/>
      <c r="Y644" s="167"/>
      <c r="Z644" s="167"/>
    </row>
    <row r="645" spans="1:26" ht="12.75" customHeight="1">
      <c r="A645" s="167"/>
      <c r="B645" s="167"/>
      <c r="C645" s="167"/>
      <c r="D645" s="167"/>
      <c r="E645" s="168"/>
      <c r="F645" s="167"/>
      <c r="G645" s="167"/>
      <c r="H645" s="169"/>
      <c r="I645" s="170"/>
      <c r="J645" s="167"/>
      <c r="K645" s="167"/>
      <c r="L645" s="170"/>
      <c r="M645" s="167"/>
      <c r="N645" s="170"/>
      <c r="O645" s="167"/>
      <c r="P645" s="167"/>
      <c r="Q645" s="167"/>
      <c r="R645" s="167"/>
      <c r="S645" s="167"/>
      <c r="T645" s="167"/>
      <c r="U645" s="167"/>
      <c r="V645" s="167"/>
      <c r="W645" s="167"/>
      <c r="X645" s="167"/>
      <c r="Y645" s="167"/>
      <c r="Z645" s="167"/>
    </row>
    <row r="646" spans="1:26" ht="12.75" customHeight="1">
      <c r="A646" s="167"/>
      <c r="B646" s="167"/>
      <c r="C646" s="167"/>
      <c r="D646" s="167"/>
      <c r="E646" s="168"/>
      <c r="F646" s="167"/>
      <c r="G646" s="167"/>
      <c r="H646" s="169"/>
      <c r="I646" s="170"/>
      <c r="J646" s="167"/>
      <c r="K646" s="167"/>
      <c r="L646" s="170"/>
      <c r="M646" s="167"/>
      <c r="N646" s="170"/>
      <c r="O646" s="167"/>
      <c r="P646" s="167"/>
      <c r="Q646" s="167"/>
      <c r="R646" s="167"/>
      <c r="S646" s="167"/>
      <c r="T646" s="167"/>
      <c r="U646" s="167"/>
      <c r="V646" s="167"/>
      <c r="W646" s="167"/>
      <c r="X646" s="167"/>
      <c r="Y646" s="167"/>
      <c r="Z646" s="167"/>
    </row>
    <row r="647" spans="1:26" ht="12.75" customHeight="1">
      <c r="A647" s="167"/>
      <c r="B647" s="167"/>
      <c r="C647" s="167"/>
      <c r="D647" s="167"/>
      <c r="E647" s="168"/>
      <c r="F647" s="167"/>
      <c r="G647" s="167"/>
      <c r="H647" s="169"/>
      <c r="I647" s="170"/>
      <c r="J647" s="167"/>
      <c r="K647" s="167"/>
      <c r="L647" s="170"/>
      <c r="M647" s="167"/>
      <c r="N647" s="170"/>
      <c r="O647" s="167"/>
      <c r="P647" s="167"/>
      <c r="Q647" s="167"/>
      <c r="R647" s="167"/>
      <c r="S647" s="167"/>
      <c r="T647" s="167"/>
      <c r="U647" s="167"/>
      <c r="V647" s="167"/>
      <c r="W647" s="167"/>
      <c r="X647" s="167"/>
      <c r="Y647" s="167"/>
      <c r="Z647" s="167"/>
    </row>
    <row r="648" spans="1:26" ht="12.75" customHeight="1">
      <c r="A648" s="167"/>
      <c r="B648" s="167"/>
      <c r="C648" s="167"/>
      <c r="D648" s="167"/>
      <c r="E648" s="168"/>
      <c r="F648" s="167"/>
      <c r="G648" s="167"/>
      <c r="H648" s="169"/>
      <c r="I648" s="170"/>
      <c r="J648" s="167"/>
      <c r="K648" s="167"/>
      <c r="L648" s="170"/>
      <c r="M648" s="167"/>
      <c r="N648" s="170"/>
      <c r="O648" s="167"/>
      <c r="P648" s="167"/>
      <c r="Q648" s="167"/>
      <c r="R648" s="167"/>
      <c r="S648" s="167"/>
      <c r="T648" s="167"/>
      <c r="U648" s="167"/>
      <c r="V648" s="167"/>
      <c r="W648" s="167"/>
      <c r="X648" s="167"/>
      <c r="Y648" s="167"/>
      <c r="Z648" s="167"/>
    </row>
    <row r="649" spans="1:26" ht="12.75" customHeight="1">
      <c r="A649" s="167"/>
      <c r="B649" s="167"/>
      <c r="C649" s="167"/>
      <c r="D649" s="167"/>
      <c r="E649" s="168"/>
      <c r="F649" s="167"/>
      <c r="G649" s="167"/>
      <c r="H649" s="169"/>
      <c r="I649" s="170"/>
      <c r="J649" s="167"/>
      <c r="K649" s="167"/>
      <c r="L649" s="170"/>
      <c r="M649" s="167"/>
      <c r="N649" s="170"/>
      <c r="O649" s="167"/>
      <c r="P649" s="167"/>
      <c r="Q649" s="167"/>
      <c r="R649" s="167"/>
      <c r="S649" s="167"/>
      <c r="T649" s="167"/>
      <c r="U649" s="167"/>
      <c r="V649" s="167"/>
      <c r="W649" s="167"/>
      <c r="X649" s="167"/>
      <c r="Y649" s="167"/>
      <c r="Z649" s="167"/>
    </row>
    <row r="650" spans="1:26" ht="12.75" customHeight="1">
      <c r="A650" s="167"/>
      <c r="B650" s="167"/>
      <c r="C650" s="167"/>
      <c r="D650" s="167"/>
      <c r="E650" s="168"/>
      <c r="F650" s="167"/>
      <c r="G650" s="167"/>
      <c r="H650" s="169"/>
      <c r="I650" s="170"/>
      <c r="J650" s="167"/>
      <c r="K650" s="167"/>
      <c r="L650" s="170"/>
      <c r="M650" s="167"/>
      <c r="N650" s="170"/>
      <c r="O650" s="167"/>
      <c r="P650" s="167"/>
      <c r="Q650" s="167"/>
      <c r="R650" s="167"/>
      <c r="S650" s="167"/>
      <c r="T650" s="167"/>
      <c r="U650" s="167"/>
      <c r="V650" s="167"/>
      <c r="W650" s="167"/>
      <c r="X650" s="167"/>
      <c r="Y650" s="167"/>
      <c r="Z650" s="167"/>
    </row>
    <row r="651" spans="1:26" ht="12.75" customHeight="1">
      <c r="A651" s="167"/>
      <c r="B651" s="167"/>
      <c r="C651" s="167"/>
      <c r="D651" s="167"/>
      <c r="E651" s="168"/>
      <c r="F651" s="167"/>
      <c r="G651" s="167"/>
      <c r="H651" s="169"/>
      <c r="I651" s="170"/>
      <c r="J651" s="167"/>
      <c r="K651" s="167"/>
      <c r="L651" s="170"/>
      <c r="M651" s="167"/>
      <c r="N651" s="170"/>
      <c r="O651" s="167"/>
      <c r="P651" s="167"/>
      <c r="Q651" s="167"/>
      <c r="R651" s="167"/>
      <c r="S651" s="167"/>
      <c r="T651" s="167"/>
      <c r="U651" s="167"/>
      <c r="V651" s="167"/>
      <c r="W651" s="167"/>
      <c r="X651" s="167"/>
      <c r="Y651" s="167"/>
      <c r="Z651" s="167"/>
    </row>
    <row r="652" spans="1:26" ht="12.75" customHeight="1">
      <c r="A652" s="167"/>
      <c r="B652" s="167"/>
      <c r="C652" s="167"/>
      <c r="D652" s="167"/>
      <c r="E652" s="168"/>
      <c r="F652" s="167"/>
      <c r="G652" s="167"/>
      <c r="H652" s="169"/>
      <c r="I652" s="170"/>
      <c r="J652" s="167"/>
      <c r="K652" s="167"/>
      <c r="L652" s="170"/>
      <c r="M652" s="167"/>
      <c r="N652" s="170"/>
      <c r="O652" s="167"/>
      <c r="P652" s="167"/>
      <c r="Q652" s="167"/>
      <c r="R652" s="167"/>
      <c r="S652" s="167"/>
      <c r="T652" s="167"/>
      <c r="U652" s="167"/>
      <c r="V652" s="167"/>
      <c r="W652" s="167"/>
      <c r="X652" s="167"/>
      <c r="Y652" s="167"/>
      <c r="Z652" s="167"/>
    </row>
    <row r="653" spans="1:26" ht="12.75" customHeight="1">
      <c r="A653" s="167"/>
      <c r="B653" s="167"/>
      <c r="C653" s="167"/>
      <c r="D653" s="167"/>
      <c r="E653" s="168"/>
      <c r="F653" s="167"/>
      <c r="G653" s="167"/>
      <c r="H653" s="169"/>
      <c r="I653" s="170"/>
      <c r="J653" s="167"/>
      <c r="K653" s="167"/>
      <c r="L653" s="170"/>
      <c r="M653" s="167"/>
      <c r="N653" s="170"/>
      <c r="O653" s="167"/>
      <c r="P653" s="167"/>
      <c r="Q653" s="167"/>
      <c r="R653" s="167"/>
      <c r="S653" s="167"/>
      <c r="T653" s="167"/>
      <c r="U653" s="167"/>
      <c r="V653" s="167"/>
      <c r="W653" s="167"/>
      <c r="X653" s="167"/>
      <c r="Y653" s="167"/>
      <c r="Z653" s="167"/>
    </row>
    <row r="654" spans="1:26" ht="12.75" customHeight="1">
      <c r="A654" s="167"/>
      <c r="B654" s="167"/>
      <c r="C654" s="167"/>
      <c r="D654" s="167"/>
      <c r="E654" s="168"/>
      <c r="F654" s="167"/>
      <c r="G654" s="167"/>
      <c r="H654" s="169"/>
      <c r="I654" s="170"/>
      <c r="J654" s="167"/>
      <c r="K654" s="167"/>
      <c r="L654" s="170"/>
      <c r="M654" s="167"/>
      <c r="N654" s="170"/>
      <c r="O654" s="167"/>
      <c r="P654" s="167"/>
      <c r="Q654" s="167"/>
      <c r="R654" s="167"/>
      <c r="S654" s="167"/>
      <c r="T654" s="167"/>
      <c r="U654" s="167"/>
      <c r="V654" s="167"/>
      <c r="W654" s="167"/>
      <c r="X654" s="167"/>
      <c r="Y654" s="167"/>
      <c r="Z654" s="167"/>
    </row>
    <row r="655" spans="1:26" ht="12.75" customHeight="1">
      <c r="A655" s="167"/>
      <c r="B655" s="167"/>
      <c r="C655" s="167"/>
      <c r="D655" s="167"/>
      <c r="E655" s="168"/>
      <c r="F655" s="167"/>
      <c r="G655" s="167"/>
      <c r="H655" s="169"/>
      <c r="I655" s="170"/>
      <c r="J655" s="167"/>
      <c r="K655" s="167"/>
      <c r="L655" s="170"/>
      <c r="M655" s="167"/>
      <c r="N655" s="170"/>
      <c r="O655" s="167"/>
      <c r="P655" s="167"/>
      <c r="Q655" s="167"/>
      <c r="R655" s="167"/>
      <c r="S655" s="167"/>
      <c r="T655" s="167"/>
      <c r="U655" s="167"/>
      <c r="V655" s="167"/>
      <c r="W655" s="167"/>
      <c r="X655" s="167"/>
      <c r="Y655" s="167"/>
      <c r="Z655" s="167"/>
    </row>
    <row r="656" spans="1:26" ht="12.75" customHeight="1">
      <c r="A656" s="167"/>
      <c r="B656" s="167"/>
      <c r="C656" s="167"/>
      <c r="D656" s="167"/>
      <c r="E656" s="168"/>
      <c r="F656" s="167"/>
      <c r="G656" s="167"/>
      <c r="H656" s="169"/>
      <c r="I656" s="170"/>
      <c r="J656" s="167"/>
      <c r="K656" s="167"/>
      <c r="L656" s="170"/>
      <c r="M656" s="167"/>
      <c r="N656" s="170"/>
      <c r="O656" s="167"/>
      <c r="P656" s="167"/>
      <c r="Q656" s="167"/>
      <c r="R656" s="167"/>
      <c r="S656" s="167"/>
      <c r="T656" s="167"/>
      <c r="U656" s="167"/>
      <c r="V656" s="167"/>
      <c r="W656" s="167"/>
      <c r="X656" s="167"/>
      <c r="Y656" s="167"/>
      <c r="Z656" s="167"/>
    </row>
    <row r="657" spans="1:26" ht="12.75" customHeight="1">
      <c r="A657" s="167"/>
      <c r="B657" s="167"/>
      <c r="C657" s="167"/>
      <c r="D657" s="167"/>
      <c r="E657" s="168"/>
      <c r="F657" s="167"/>
      <c r="G657" s="167"/>
      <c r="H657" s="169"/>
      <c r="I657" s="170"/>
      <c r="J657" s="167"/>
      <c r="K657" s="167"/>
      <c r="L657" s="170"/>
      <c r="M657" s="167"/>
      <c r="N657" s="170"/>
      <c r="O657" s="167"/>
      <c r="P657" s="167"/>
      <c r="Q657" s="167"/>
      <c r="R657" s="167"/>
      <c r="S657" s="167"/>
      <c r="T657" s="167"/>
      <c r="U657" s="167"/>
      <c r="V657" s="167"/>
      <c r="W657" s="167"/>
      <c r="X657" s="167"/>
      <c r="Y657" s="167"/>
      <c r="Z657" s="167"/>
    </row>
    <row r="658" spans="1:26" ht="12.75" customHeight="1">
      <c r="A658" s="167"/>
      <c r="B658" s="167"/>
      <c r="C658" s="167"/>
      <c r="D658" s="167"/>
      <c r="E658" s="168"/>
      <c r="F658" s="167"/>
      <c r="G658" s="167"/>
      <c r="H658" s="169"/>
      <c r="I658" s="170"/>
      <c r="J658" s="167"/>
      <c r="K658" s="167"/>
      <c r="L658" s="170"/>
      <c r="M658" s="167"/>
      <c r="N658" s="170"/>
      <c r="O658" s="167"/>
      <c r="P658" s="167"/>
      <c r="Q658" s="167"/>
      <c r="R658" s="167"/>
      <c r="S658" s="167"/>
      <c r="T658" s="167"/>
      <c r="U658" s="167"/>
      <c r="V658" s="167"/>
      <c r="W658" s="167"/>
      <c r="X658" s="167"/>
      <c r="Y658" s="167"/>
      <c r="Z658" s="167"/>
    </row>
    <row r="659" spans="1:26" ht="12.75" customHeight="1">
      <c r="A659" s="167"/>
      <c r="B659" s="167"/>
      <c r="C659" s="167"/>
      <c r="D659" s="167"/>
      <c r="E659" s="168"/>
      <c r="F659" s="167"/>
      <c r="G659" s="167"/>
      <c r="H659" s="169"/>
      <c r="I659" s="170"/>
      <c r="J659" s="167"/>
      <c r="K659" s="167"/>
      <c r="L659" s="170"/>
      <c r="M659" s="167"/>
      <c r="N659" s="170"/>
      <c r="O659" s="167"/>
      <c r="P659" s="167"/>
      <c r="Q659" s="167"/>
      <c r="R659" s="167"/>
      <c r="S659" s="167"/>
      <c r="T659" s="167"/>
      <c r="U659" s="167"/>
      <c r="V659" s="167"/>
      <c r="W659" s="167"/>
      <c r="X659" s="167"/>
      <c r="Y659" s="167"/>
      <c r="Z659" s="167"/>
    </row>
    <row r="660" spans="1:26" ht="12.75" customHeight="1">
      <c r="A660" s="167"/>
      <c r="B660" s="167"/>
      <c r="C660" s="167"/>
      <c r="D660" s="167"/>
      <c r="E660" s="168"/>
      <c r="F660" s="167"/>
      <c r="G660" s="167"/>
      <c r="H660" s="169"/>
      <c r="I660" s="170"/>
      <c r="J660" s="167"/>
      <c r="K660" s="167"/>
      <c r="L660" s="170"/>
      <c r="M660" s="167"/>
      <c r="N660" s="170"/>
      <c r="O660" s="167"/>
      <c r="P660" s="167"/>
      <c r="Q660" s="167"/>
      <c r="R660" s="167"/>
      <c r="S660" s="167"/>
      <c r="T660" s="167"/>
      <c r="U660" s="167"/>
      <c r="V660" s="167"/>
      <c r="W660" s="167"/>
      <c r="X660" s="167"/>
      <c r="Y660" s="167"/>
      <c r="Z660" s="167"/>
    </row>
    <row r="661" spans="1:26" ht="12.75" customHeight="1">
      <c r="A661" s="167"/>
      <c r="B661" s="167"/>
      <c r="C661" s="167"/>
      <c r="D661" s="167"/>
      <c r="E661" s="168"/>
      <c r="F661" s="167"/>
      <c r="G661" s="167"/>
      <c r="H661" s="169"/>
      <c r="I661" s="170"/>
      <c r="J661" s="167"/>
      <c r="K661" s="167"/>
      <c r="L661" s="170"/>
      <c r="M661" s="167"/>
      <c r="N661" s="170"/>
      <c r="O661" s="167"/>
      <c r="P661" s="167"/>
      <c r="Q661" s="167"/>
      <c r="R661" s="167"/>
      <c r="S661" s="167"/>
      <c r="T661" s="167"/>
      <c r="U661" s="167"/>
      <c r="V661" s="167"/>
      <c r="W661" s="167"/>
      <c r="X661" s="167"/>
      <c r="Y661" s="167"/>
      <c r="Z661" s="167"/>
    </row>
    <row r="662" spans="1:26" ht="12.75" customHeight="1">
      <c r="A662" s="167"/>
      <c r="B662" s="167"/>
      <c r="C662" s="167"/>
      <c r="D662" s="167"/>
      <c r="E662" s="168"/>
      <c r="F662" s="167"/>
      <c r="G662" s="167"/>
      <c r="H662" s="169"/>
      <c r="I662" s="170"/>
      <c r="J662" s="167"/>
      <c r="K662" s="167"/>
      <c r="L662" s="170"/>
      <c r="M662" s="167"/>
      <c r="N662" s="170"/>
      <c r="O662" s="167"/>
      <c r="P662" s="167"/>
      <c r="Q662" s="167"/>
      <c r="R662" s="167"/>
      <c r="S662" s="167"/>
      <c r="T662" s="167"/>
      <c r="U662" s="167"/>
      <c r="V662" s="167"/>
      <c r="W662" s="167"/>
      <c r="X662" s="167"/>
      <c r="Y662" s="167"/>
      <c r="Z662" s="167"/>
    </row>
    <row r="663" spans="1:26" ht="12.75" customHeight="1">
      <c r="A663" s="167"/>
      <c r="B663" s="167"/>
      <c r="C663" s="167"/>
      <c r="D663" s="167"/>
      <c r="E663" s="168"/>
      <c r="F663" s="167"/>
      <c r="G663" s="167"/>
      <c r="H663" s="169"/>
      <c r="I663" s="170"/>
      <c r="J663" s="167"/>
      <c r="K663" s="167"/>
      <c r="L663" s="170"/>
      <c r="M663" s="167"/>
      <c r="N663" s="170"/>
      <c r="O663" s="167"/>
      <c r="P663" s="167"/>
      <c r="Q663" s="167"/>
      <c r="R663" s="167"/>
      <c r="S663" s="167"/>
      <c r="T663" s="167"/>
      <c r="U663" s="167"/>
      <c r="V663" s="167"/>
      <c r="W663" s="167"/>
      <c r="X663" s="167"/>
      <c r="Y663" s="167"/>
      <c r="Z663" s="167"/>
    </row>
    <row r="664" spans="1:26" ht="12.75" customHeight="1">
      <c r="A664" s="167"/>
      <c r="B664" s="167"/>
      <c r="C664" s="167"/>
      <c r="D664" s="167"/>
      <c r="E664" s="168"/>
      <c r="F664" s="167"/>
      <c r="G664" s="167"/>
      <c r="H664" s="169"/>
      <c r="I664" s="170"/>
      <c r="J664" s="167"/>
      <c r="K664" s="167"/>
      <c r="L664" s="170"/>
      <c r="M664" s="167"/>
      <c r="N664" s="170"/>
      <c r="O664" s="167"/>
      <c r="P664" s="167"/>
      <c r="Q664" s="167"/>
      <c r="R664" s="167"/>
      <c r="S664" s="167"/>
      <c r="T664" s="167"/>
      <c r="U664" s="167"/>
      <c r="V664" s="167"/>
      <c r="W664" s="167"/>
      <c r="X664" s="167"/>
      <c r="Y664" s="167"/>
      <c r="Z664" s="167"/>
    </row>
    <row r="665" spans="1:26" ht="12.75" customHeight="1">
      <c r="A665" s="167"/>
      <c r="B665" s="167"/>
      <c r="C665" s="167"/>
      <c r="D665" s="167"/>
      <c r="E665" s="168"/>
      <c r="F665" s="167"/>
      <c r="G665" s="167"/>
      <c r="H665" s="169"/>
      <c r="I665" s="170"/>
      <c r="J665" s="167"/>
      <c r="K665" s="167"/>
      <c r="L665" s="170"/>
      <c r="M665" s="167"/>
      <c r="N665" s="170"/>
      <c r="O665" s="167"/>
      <c r="P665" s="167"/>
      <c r="Q665" s="167"/>
      <c r="R665" s="167"/>
      <c r="S665" s="167"/>
      <c r="T665" s="167"/>
      <c r="U665" s="167"/>
      <c r="V665" s="167"/>
      <c r="W665" s="167"/>
      <c r="X665" s="167"/>
      <c r="Y665" s="167"/>
      <c r="Z665" s="167"/>
    </row>
    <row r="666" spans="1:26" ht="12.75" customHeight="1">
      <c r="A666" s="167"/>
      <c r="B666" s="167"/>
      <c r="C666" s="167"/>
      <c r="D666" s="167"/>
      <c r="E666" s="168"/>
      <c r="F666" s="167"/>
      <c r="G666" s="167"/>
      <c r="H666" s="169"/>
      <c r="I666" s="170"/>
      <c r="J666" s="167"/>
      <c r="K666" s="167"/>
      <c r="L666" s="170"/>
      <c r="M666" s="167"/>
      <c r="N666" s="170"/>
      <c r="O666" s="167"/>
      <c r="P666" s="167"/>
      <c r="Q666" s="167"/>
      <c r="R666" s="167"/>
      <c r="S666" s="167"/>
      <c r="T666" s="167"/>
      <c r="U666" s="167"/>
      <c r="V666" s="167"/>
      <c r="W666" s="167"/>
      <c r="X666" s="167"/>
      <c r="Y666" s="167"/>
      <c r="Z666" s="167"/>
    </row>
    <row r="667" spans="1:26" ht="12.75" customHeight="1">
      <c r="A667" s="167"/>
      <c r="B667" s="167"/>
      <c r="C667" s="167"/>
      <c r="D667" s="167"/>
      <c r="E667" s="168"/>
      <c r="F667" s="167"/>
      <c r="G667" s="167"/>
      <c r="H667" s="169"/>
      <c r="I667" s="170"/>
      <c r="J667" s="167"/>
      <c r="K667" s="167"/>
      <c r="L667" s="170"/>
      <c r="M667" s="167"/>
      <c r="N667" s="170"/>
      <c r="O667" s="167"/>
      <c r="P667" s="167"/>
      <c r="Q667" s="167"/>
      <c r="R667" s="167"/>
      <c r="S667" s="167"/>
      <c r="T667" s="167"/>
      <c r="U667" s="167"/>
      <c r="V667" s="167"/>
      <c r="W667" s="167"/>
      <c r="X667" s="167"/>
      <c r="Y667" s="167"/>
      <c r="Z667" s="167"/>
    </row>
    <row r="668" spans="1:26" ht="12.75" customHeight="1">
      <c r="A668" s="167"/>
      <c r="B668" s="167"/>
      <c r="C668" s="167"/>
      <c r="D668" s="167"/>
      <c r="E668" s="168"/>
      <c r="F668" s="167"/>
      <c r="G668" s="167"/>
      <c r="H668" s="169"/>
      <c r="I668" s="170"/>
      <c r="J668" s="167"/>
      <c r="K668" s="167"/>
      <c r="L668" s="170"/>
      <c r="M668" s="167"/>
      <c r="N668" s="170"/>
      <c r="O668" s="167"/>
      <c r="P668" s="167"/>
      <c r="Q668" s="167"/>
      <c r="R668" s="167"/>
      <c r="S668" s="167"/>
      <c r="T668" s="167"/>
      <c r="U668" s="167"/>
      <c r="V668" s="167"/>
      <c r="W668" s="167"/>
      <c r="X668" s="167"/>
      <c r="Y668" s="167"/>
      <c r="Z668" s="167"/>
    </row>
    <row r="669" spans="1:26" ht="12.75" customHeight="1">
      <c r="A669" s="167"/>
      <c r="B669" s="167"/>
      <c r="C669" s="167"/>
      <c r="D669" s="167"/>
      <c r="E669" s="168"/>
      <c r="F669" s="167"/>
      <c r="G669" s="167"/>
      <c r="H669" s="169"/>
      <c r="I669" s="170"/>
      <c r="J669" s="167"/>
      <c r="K669" s="167"/>
      <c r="L669" s="170"/>
      <c r="M669" s="167"/>
      <c r="N669" s="170"/>
      <c r="O669" s="167"/>
      <c r="P669" s="167"/>
      <c r="Q669" s="167"/>
      <c r="R669" s="167"/>
      <c r="S669" s="167"/>
      <c r="T669" s="167"/>
      <c r="U669" s="167"/>
      <c r="V669" s="167"/>
      <c r="W669" s="167"/>
      <c r="X669" s="167"/>
      <c r="Y669" s="167"/>
      <c r="Z669" s="167"/>
    </row>
    <row r="670" spans="1:26" ht="12.75" customHeight="1">
      <c r="A670" s="167"/>
      <c r="B670" s="167"/>
      <c r="C670" s="167"/>
      <c r="D670" s="167"/>
      <c r="E670" s="168"/>
      <c r="F670" s="167"/>
      <c r="G670" s="167"/>
      <c r="H670" s="169"/>
      <c r="I670" s="170"/>
      <c r="J670" s="167"/>
      <c r="K670" s="167"/>
      <c r="L670" s="170"/>
      <c r="M670" s="167"/>
      <c r="N670" s="170"/>
      <c r="O670" s="167"/>
      <c r="P670" s="167"/>
      <c r="Q670" s="167"/>
      <c r="R670" s="167"/>
      <c r="S670" s="167"/>
      <c r="T670" s="167"/>
      <c r="U670" s="167"/>
      <c r="V670" s="167"/>
      <c r="W670" s="167"/>
      <c r="X670" s="167"/>
      <c r="Y670" s="167"/>
      <c r="Z670" s="167"/>
    </row>
    <row r="671" spans="1:26" ht="12.75" customHeight="1">
      <c r="A671" s="167"/>
      <c r="B671" s="167"/>
      <c r="C671" s="167"/>
      <c r="D671" s="167"/>
      <c r="E671" s="168"/>
      <c r="F671" s="167"/>
      <c r="G671" s="167"/>
      <c r="H671" s="169"/>
      <c r="I671" s="170"/>
      <c r="J671" s="167"/>
      <c r="K671" s="167"/>
      <c r="L671" s="170"/>
      <c r="M671" s="167"/>
      <c r="N671" s="170"/>
      <c r="O671" s="167"/>
      <c r="P671" s="167"/>
      <c r="Q671" s="167"/>
      <c r="R671" s="167"/>
      <c r="S671" s="167"/>
      <c r="T671" s="167"/>
      <c r="U671" s="167"/>
      <c r="V671" s="167"/>
      <c r="W671" s="167"/>
      <c r="X671" s="167"/>
      <c r="Y671" s="167"/>
      <c r="Z671" s="167"/>
    </row>
    <row r="672" spans="1:26" ht="12.75" customHeight="1">
      <c r="A672" s="167"/>
      <c r="B672" s="167"/>
      <c r="C672" s="167"/>
      <c r="D672" s="167"/>
      <c r="E672" s="168"/>
      <c r="F672" s="167"/>
      <c r="G672" s="167"/>
      <c r="H672" s="169"/>
      <c r="I672" s="170"/>
      <c r="J672" s="167"/>
      <c r="K672" s="167"/>
      <c r="L672" s="170"/>
      <c r="M672" s="167"/>
      <c r="N672" s="170"/>
      <c r="O672" s="167"/>
      <c r="P672" s="167"/>
      <c r="Q672" s="167"/>
      <c r="R672" s="167"/>
      <c r="S672" s="167"/>
      <c r="T672" s="167"/>
      <c r="U672" s="167"/>
      <c r="V672" s="167"/>
      <c r="W672" s="167"/>
      <c r="X672" s="167"/>
      <c r="Y672" s="167"/>
      <c r="Z672" s="167"/>
    </row>
    <row r="673" spans="1:26" ht="12.75" customHeight="1">
      <c r="A673" s="167"/>
      <c r="B673" s="167"/>
      <c r="C673" s="167"/>
      <c r="D673" s="167"/>
      <c r="E673" s="168"/>
      <c r="F673" s="167"/>
      <c r="G673" s="167"/>
      <c r="H673" s="169"/>
      <c r="I673" s="170"/>
      <c r="J673" s="167"/>
      <c r="K673" s="167"/>
      <c r="L673" s="170"/>
      <c r="M673" s="167"/>
      <c r="N673" s="170"/>
      <c r="O673" s="167"/>
      <c r="P673" s="167"/>
      <c r="Q673" s="167"/>
      <c r="R673" s="167"/>
      <c r="S673" s="167"/>
      <c r="T673" s="167"/>
      <c r="U673" s="167"/>
      <c r="V673" s="167"/>
      <c r="W673" s="167"/>
      <c r="X673" s="167"/>
      <c r="Y673" s="167"/>
      <c r="Z673" s="167"/>
    </row>
    <row r="674" spans="1:26" ht="12.75" customHeight="1">
      <c r="A674" s="167"/>
      <c r="B674" s="167"/>
      <c r="C674" s="167"/>
      <c r="D674" s="167"/>
      <c r="E674" s="168"/>
      <c r="F674" s="167"/>
      <c r="G674" s="167"/>
      <c r="H674" s="169"/>
      <c r="I674" s="170"/>
      <c r="J674" s="167"/>
      <c r="K674" s="167"/>
      <c r="L674" s="170"/>
      <c r="M674" s="167"/>
      <c r="N674" s="170"/>
      <c r="O674" s="167"/>
      <c r="P674" s="167"/>
      <c r="Q674" s="167"/>
      <c r="R674" s="167"/>
      <c r="S674" s="167"/>
      <c r="T674" s="167"/>
      <c r="U674" s="167"/>
      <c r="V674" s="167"/>
      <c r="W674" s="167"/>
      <c r="X674" s="167"/>
      <c r="Y674" s="167"/>
      <c r="Z674" s="167"/>
    </row>
    <row r="675" spans="1:26" ht="12.75" customHeight="1">
      <c r="A675" s="167"/>
      <c r="B675" s="167"/>
      <c r="C675" s="167"/>
      <c r="D675" s="167"/>
      <c r="E675" s="168"/>
      <c r="F675" s="167"/>
      <c r="G675" s="167"/>
      <c r="H675" s="169"/>
      <c r="I675" s="170"/>
      <c r="J675" s="167"/>
      <c r="K675" s="167"/>
      <c r="L675" s="170"/>
      <c r="M675" s="167"/>
      <c r="N675" s="170"/>
      <c r="O675" s="167"/>
      <c r="P675" s="167"/>
      <c r="Q675" s="167"/>
      <c r="R675" s="167"/>
      <c r="S675" s="167"/>
      <c r="T675" s="167"/>
      <c r="U675" s="167"/>
      <c r="V675" s="167"/>
      <c r="W675" s="167"/>
      <c r="X675" s="167"/>
      <c r="Y675" s="167"/>
      <c r="Z675" s="167"/>
    </row>
    <row r="676" spans="1:26" ht="12.75" customHeight="1">
      <c r="A676" s="167"/>
      <c r="B676" s="167"/>
      <c r="C676" s="167"/>
      <c r="D676" s="167"/>
      <c r="E676" s="168"/>
      <c r="F676" s="167"/>
      <c r="G676" s="167"/>
      <c r="H676" s="169"/>
      <c r="I676" s="170"/>
      <c r="J676" s="167"/>
      <c r="K676" s="167"/>
      <c r="L676" s="170"/>
      <c r="M676" s="167"/>
      <c r="N676" s="170"/>
      <c r="O676" s="167"/>
      <c r="P676" s="167"/>
      <c r="Q676" s="167"/>
      <c r="R676" s="167"/>
      <c r="S676" s="167"/>
      <c r="T676" s="167"/>
      <c r="U676" s="167"/>
      <c r="V676" s="167"/>
      <c r="W676" s="167"/>
      <c r="X676" s="167"/>
      <c r="Y676" s="167"/>
      <c r="Z676" s="167"/>
    </row>
    <row r="677" spans="1:26" ht="12.75" customHeight="1">
      <c r="A677" s="167"/>
      <c r="B677" s="167"/>
      <c r="C677" s="167"/>
      <c r="D677" s="167"/>
      <c r="E677" s="168"/>
      <c r="F677" s="167"/>
      <c r="G677" s="167"/>
      <c r="H677" s="169"/>
      <c r="I677" s="170"/>
      <c r="J677" s="167"/>
      <c r="K677" s="167"/>
      <c r="L677" s="170"/>
      <c r="M677" s="167"/>
      <c r="N677" s="170"/>
      <c r="O677" s="167"/>
      <c r="P677" s="167"/>
      <c r="Q677" s="167"/>
      <c r="R677" s="167"/>
      <c r="S677" s="167"/>
      <c r="T677" s="167"/>
      <c r="U677" s="167"/>
      <c r="V677" s="167"/>
      <c r="W677" s="167"/>
      <c r="X677" s="167"/>
      <c r="Y677" s="167"/>
      <c r="Z677" s="167"/>
    </row>
    <row r="678" spans="1:26" ht="12.75" customHeight="1">
      <c r="A678" s="167"/>
      <c r="B678" s="167"/>
      <c r="C678" s="167"/>
      <c r="D678" s="167"/>
      <c r="E678" s="168"/>
      <c r="F678" s="167"/>
      <c r="G678" s="167"/>
      <c r="H678" s="169"/>
      <c r="I678" s="170"/>
      <c r="J678" s="167"/>
      <c r="K678" s="167"/>
      <c r="L678" s="170"/>
      <c r="M678" s="167"/>
      <c r="N678" s="170"/>
      <c r="O678" s="167"/>
      <c r="P678" s="167"/>
      <c r="Q678" s="167"/>
      <c r="R678" s="167"/>
      <c r="S678" s="167"/>
      <c r="T678" s="167"/>
      <c r="U678" s="167"/>
      <c r="V678" s="167"/>
      <c r="W678" s="167"/>
      <c r="X678" s="167"/>
      <c r="Y678" s="167"/>
      <c r="Z678" s="167"/>
    </row>
    <row r="679" spans="1:26" ht="12.75" customHeight="1">
      <c r="A679" s="167"/>
      <c r="B679" s="167"/>
      <c r="C679" s="167"/>
      <c r="D679" s="167"/>
      <c r="E679" s="168"/>
      <c r="F679" s="167"/>
      <c r="G679" s="167"/>
      <c r="H679" s="169"/>
      <c r="I679" s="170"/>
      <c r="J679" s="167"/>
      <c r="K679" s="167"/>
      <c r="L679" s="170"/>
      <c r="M679" s="167"/>
      <c r="N679" s="170"/>
      <c r="O679" s="167"/>
      <c r="P679" s="167"/>
      <c r="Q679" s="167"/>
      <c r="R679" s="167"/>
      <c r="S679" s="167"/>
      <c r="T679" s="167"/>
      <c r="U679" s="167"/>
      <c r="V679" s="167"/>
      <c r="W679" s="167"/>
      <c r="X679" s="167"/>
      <c r="Y679" s="167"/>
      <c r="Z679" s="167"/>
    </row>
    <row r="680" spans="1:26" ht="12.75" customHeight="1">
      <c r="A680" s="167"/>
      <c r="B680" s="167"/>
      <c r="C680" s="167"/>
      <c r="D680" s="167"/>
      <c r="E680" s="168"/>
      <c r="F680" s="167"/>
      <c r="G680" s="167"/>
      <c r="H680" s="169"/>
      <c r="I680" s="170"/>
      <c r="J680" s="167"/>
      <c r="K680" s="167"/>
      <c r="L680" s="170"/>
      <c r="M680" s="167"/>
      <c r="N680" s="170"/>
      <c r="O680" s="167"/>
      <c r="P680" s="167"/>
      <c r="Q680" s="167"/>
      <c r="R680" s="167"/>
      <c r="S680" s="167"/>
      <c r="T680" s="167"/>
      <c r="U680" s="167"/>
      <c r="V680" s="167"/>
      <c r="W680" s="167"/>
      <c r="X680" s="167"/>
      <c r="Y680" s="167"/>
      <c r="Z680" s="167"/>
    </row>
    <row r="681" spans="1:26" ht="12.75" customHeight="1">
      <c r="A681" s="167"/>
      <c r="B681" s="167"/>
      <c r="C681" s="167"/>
      <c r="D681" s="167"/>
      <c r="E681" s="168"/>
      <c r="F681" s="167"/>
      <c r="G681" s="167"/>
      <c r="H681" s="169"/>
      <c r="I681" s="170"/>
      <c r="J681" s="167"/>
      <c r="K681" s="167"/>
      <c r="L681" s="170"/>
      <c r="M681" s="167"/>
      <c r="N681" s="170"/>
      <c r="O681" s="167"/>
      <c r="P681" s="167"/>
      <c r="Q681" s="167"/>
      <c r="R681" s="167"/>
      <c r="S681" s="167"/>
      <c r="T681" s="167"/>
      <c r="U681" s="167"/>
      <c r="V681" s="167"/>
      <c r="W681" s="167"/>
      <c r="X681" s="167"/>
      <c r="Y681" s="167"/>
      <c r="Z681" s="167"/>
    </row>
    <row r="682" spans="1:26" ht="12.75" customHeight="1">
      <c r="A682" s="167"/>
      <c r="B682" s="167"/>
      <c r="C682" s="167"/>
      <c r="D682" s="167"/>
      <c r="E682" s="168"/>
      <c r="F682" s="167"/>
      <c r="G682" s="167"/>
      <c r="H682" s="169"/>
      <c r="I682" s="170"/>
      <c r="J682" s="167"/>
      <c r="K682" s="167"/>
      <c r="L682" s="170"/>
      <c r="M682" s="167"/>
      <c r="N682" s="170"/>
      <c r="O682" s="167"/>
      <c r="P682" s="167"/>
      <c r="Q682" s="167"/>
      <c r="R682" s="167"/>
      <c r="S682" s="167"/>
      <c r="T682" s="167"/>
      <c r="U682" s="167"/>
      <c r="V682" s="167"/>
      <c r="W682" s="167"/>
      <c r="X682" s="167"/>
      <c r="Y682" s="167"/>
      <c r="Z682" s="167"/>
    </row>
    <row r="683" spans="1:26" ht="12.75" customHeight="1">
      <c r="A683" s="167"/>
      <c r="B683" s="167"/>
      <c r="C683" s="167"/>
      <c r="D683" s="167"/>
      <c r="E683" s="168"/>
      <c r="F683" s="167"/>
      <c r="G683" s="167"/>
      <c r="H683" s="169"/>
      <c r="I683" s="170"/>
      <c r="J683" s="167"/>
      <c r="K683" s="167"/>
      <c r="L683" s="170"/>
      <c r="M683" s="167"/>
      <c r="N683" s="170"/>
      <c r="O683" s="167"/>
      <c r="P683" s="167"/>
      <c r="Q683" s="167"/>
      <c r="R683" s="167"/>
      <c r="S683" s="167"/>
      <c r="T683" s="167"/>
      <c r="U683" s="167"/>
      <c r="V683" s="167"/>
      <c r="W683" s="167"/>
      <c r="X683" s="167"/>
      <c r="Y683" s="167"/>
      <c r="Z683" s="167"/>
    </row>
    <row r="684" spans="1:26" ht="12.75" customHeight="1">
      <c r="A684" s="167"/>
      <c r="B684" s="167"/>
      <c r="C684" s="167"/>
      <c r="D684" s="167"/>
      <c r="E684" s="168"/>
      <c r="F684" s="167"/>
      <c r="G684" s="167"/>
      <c r="H684" s="169"/>
      <c r="I684" s="170"/>
      <c r="J684" s="167"/>
      <c r="K684" s="167"/>
      <c r="L684" s="170"/>
      <c r="M684" s="167"/>
      <c r="N684" s="170"/>
      <c r="O684" s="167"/>
      <c r="P684" s="167"/>
      <c r="Q684" s="167"/>
      <c r="R684" s="167"/>
      <c r="S684" s="167"/>
      <c r="T684" s="167"/>
      <c r="U684" s="167"/>
      <c r="V684" s="167"/>
      <c r="W684" s="167"/>
      <c r="X684" s="167"/>
      <c r="Y684" s="167"/>
      <c r="Z684" s="167"/>
    </row>
    <row r="685" spans="1:26" ht="12.75" customHeight="1">
      <c r="A685" s="167"/>
      <c r="B685" s="167"/>
      <c r="C685" s="167"/>
      <c r="D685" s="167"/>
      <c r="E685" s="168"/>
      <c r="F685" s="167"/>
      <c r="G685" s="167"/>
      <c r="H685" s="169"/>
      <c r="I685" s="170"/>
      <c r="J685" s="167"/>
      <c r="K685" s="167"/>
      <c r="L685" s="170"/>
      <c r="M685" s="167"/>
      <c r="N685" s="170"/>
      <c r="O685" s="167"/>
      <c r="P685" s="167"/>
      <c r="Q685" s="167"/>
      <c r="R685" s="167"/>
      <c r="S685" s="167"/>
      <c r="T685" s="167"/>
      <c r="U685" s="167"/>
      <c r="V685" s="167"/>
      <c r="W685" s="167"/>
      <c r="X685" s="167"/>
      <c r="Y685" s="167"/>
      <c r="Z685" s="167"/>
    </row>
    <row r="686" spans="1:26" ht="12.75" customHeight="1">
      <c r="A686" s="167"/>
      <c r="B686" s="167"/>
      <c r="C686" s="167"/>
      <c r="D686" s="167"/>
      <c r="E686" s="168"/>
      <c r="F686" s="167"/>
      <c r="G686" s="167"/>
      <c r="H686" s="169"/>
      <c r="I686" s="170"/>
      <c r="J686" s="167"/>
      <c r="K686" s="167"/>
      <c r="L686" s="170"/>
      <c r="M686" s="167"/>
      <c r="N686" s="170"/>
      <c r="O686" s="167"/>
      <c r="P686" s="167"/>
      <c r="Q686" s="167"/>
      <c r="R686" s="167"/>
      <c r="S686" s="167"/>
      <c r="T686" s="167"/>
      <c r="U686" s="167"/>
      <c r="V686" s="167"/>
      <c r="W686" s="167"/>
      <c r="X686" s="167"/>
      <c r="Y686" s="167"/>
      <c r="Z686" s="167"/>
    </row>
    <row r="687" spans="1:26" ht="12.75" customHeight="1">
      <c r="A687" s="167"/>
      <c r="B687" s="167"/>
      <c r="C687" s="167"/>
      <c r="D687" s="167"/>
      <c r="E687" s="168"/>
      <c r="F687" s="167"/>
      <c r="G687" s="167"/>
      <c r="H687" s="169"/>
      <c r="I687" s="170"/>
      <c r="J687" s="167"/>
      <c r="K687" s="167"/>
      <c r="L687" s="170"/>
      <c r="M687" s="167"/>
      <c r="N687" s="170"/>
      <c r="O687" s="167"/>
      <c r="P687" s="167"/>
      <c r="Q687" s="167"/>
      <c r="R687" s="167"/>
      <c r="S687" s="167"/>
      <c r="T687" s="167"/>
      <c r="U687" s="167"/>
      <c r="V687" s="167"/>
      <c r="W687" s="167"/>
      <c r="X687" s="167"/>
      <c r="Y687" s="167"/>
      <c r="Z687" s="167"/>
    </row>
    <row r="688" spans="1:26" ht="12.75" customHeight="1">
      <c r="A688" s="167"/>
      <c r="B688" s="167"/>
      <c r="C688" s="167"/>
      <c r="D688" s="167"/>
      <c r="E688" s="168"/>
      <c r="F688" s="167"/>
      <c r="G688" s="167"/>
      <c r="H688" s="169"/>
      <c r="I688" s="170"/>
      <c r="J688" s="167"/>
      <c r="K688" s="167"/>
      <c r="L688" s="170"/>
      <c r="M688" s="167"/>
      <c r="N688" s="170"/>
      <c r="O688" s="167"/>
      <c r="P688" s="167"/>
      <c r="Q688" s="167"/>
      <c r="R688" s="167"/>
      <c r="S688" s="167"/>
      <c r="T688" s="167"/>
      <c r="U688" s="167"/>
      <c r="V688" s="167"/>
      <c r="W688" s="167"/>
      <c r="X688" s="167"/>
      <c r="Y688" s="167"/>
      <c r="Z688" s="167"/>
    </row>
    <row r="689" spans="1:26" ht="12.75" customHeight="1">
      <c r="A689" s="167"/>
      <c r="B689" s="167"/>
      <c r="C689" s="167"/>
      <c r="D689" s="167"/>
      <c r="E689" s="168"/>
      <c r="F689" s="167"/>
      <c r="G689" s="167"/>
      <c r="H689" s="169"/>
      <c r="I689" s="170"/>
      <c r="J689" s="167"/>
      <c r="K689" s="167"/>
      <c r="L689" s="170"/>
      <c r="M689" s="167"/>
      <c r="N689" s="170"/>
      <c r="O689" s="167"/>
      <c r="P689" s="167"/>
      <c r="Q689" s="167"/>
      <c r="R689" s="167"/>
      <c r="S689" s="167"/>
      <c r="T689" s="167"/>
      <c r="U689" s="167"/>
      <c r="V689" s="167"/>
      <c r="W689" s="167"/>
      <c r="X689" s="167"/>
      <c r="Y689" s="167"/>
      <c r="Z689" s="167"/>
    </row>
    <row r="690" spans="1:26" ht="12.75" customHeight="1">
      <c r="A690" s="167"/>
      <c r="B690" s="167"/>
      <c r="C690" s="167"/>
      <c r="D690" s="167"/>
      <c r="E690" s="168"/>
      <c r="F690" s="167"/>
      <c r="G690" s="167"/>
      <c r="H690" s="169"/>
      <c r="I690" s="170"/>
      <c r="J690" s="167"/>
      <c r="K690" s="167"/>
      <c r="L690" s="170"/>
      <c r="M690" s="167"/>
      <c r="N690" s="170"/>
      <c r="O690" s="167"/>
      <c r="P690" s="167"/>
      <c r="Q690" s="167"/>
      <c r="R690" s="167"/>
      <c r="S690" s="167"/>
      <c r="T690" s="167"/>
      <c r="U690" s="167"/>
      <c r="V690" s="167"/>
      <c r="W690" s="167"/>
      <c r="X690" s="167"/>
      <c r="Y690" s="167"/>
      <c r="Z690" s="167"/>
    </row>
    <row r="691" spans="1:26" ht="12.75" customHeight="1">
      <c r="A691" s="167"/>
      <c r="B691" s="167"/>
      <c r="C691" s="167"/>
      <c r="D691" s="167"/>
      <c r="E691" s="168"/>
      <c r="F691" s="167"/>
      <c r="G691" s="167"/>
      <c r="H691" s="169"/>
      <c r="I691" s="170"/>
      <c r="J691" s="167"/>
      <c r="K691" s="167"/>
      <c r="L691" s="170"/>
      <c r="M691" s="167"/>
      <c r="N691" s="170"/>
      <c r="O691" s="167"/>
      <c r="P691" s="167"/>
      <c r="Q691" s="167"/>
      <c r="R691" s="167"/>
      <c r="S691" s="167"/>
      <c r="T691" s="167"/>
      <c r="U691" s="167"/>
      <c r="V691" s="167"/>
      <c r="W691" s="167"/>
      <c r="X691" s="167"/>
      <c r="Y691" s="167"/>
      <c r="Z691" s="167"/>
    </row>
    <row r="692" spans="1:26" ht="12.75" customHeight="1">
      <c r="A692" s="167"/>
      <c r="B692" s="167"/>
      <c r="C692" s="167"/>
      <c r="D692" s="167"/>
      <c r="E692" s="168"/>
      <c r="F692" s="167"/>
      <c r="G692" s="167"/>
      <c r="H692" s="169"/>
      <c r="I692" s="170"/>
      <c r="J692" s="167"/>
      <c r="K692" s="167"/>
      <c r="L692" s="170"/>
      <c r="M692" s="167"/>
      <c r="N692" s="170"/>
      <c r="O692" s="167"/>
      <c r="P692" s="167"/>
      <c r="Q692" s="167"/>
      <c r="R692" s="167"/>
      <c r="S692" s="167"/>
      <c r="T692" s="167"/>
      <c r="U692" s="167"/>
      <c r="V692" s="167"/>
      <c r="W692" s="167"/>
      <c r="X692" s="167"/>
      <c r="Y692" s="167"/>
      <c r="Z692" s="167"/>
    </row>
    <row r="693" spans="1:26" ht="12.75" customHeight="1">
      <c r="A693" s="167"/>
      <c r="B693" s="167"/>
      <c r="C693" s="167"/>
      <c r="D693" s="167"/>
      <c r="E693" s="168"/>
      <c r="F693" s="167"/>
      <c r="G693" s="167"/>
      <c r="H693" s="169"/>
      <c r="I693" s="170"/>
      <c r="J693" s="167"/>
      <c r="K693" s="167"/>
      <c r="L693" s="170"/>
      <c r="M693" s="167"/>
      <c r="N693" s="170"/>
      <c r="O693" s="167"/>
      <c r="P693" s="167"/>
      <c r="Q693" s="167"/>
      <c r="R693" s="167"/>
      <c r="S693" s="167"/>
      <c r="T693" s="167"/>
      <c r="U693" s="167"/>
      <c r="V693" s="167"/>
      <c r="W693" s="167"/>
      <c r="X693" s="167"/>
      <c r="Y693" s="167"/>
      <c r="Z693" s="167"/>
    </row>
    <row r="694" spans="1:26" ht="12.75" customHeight="1">
      <c r="A694" s="167"/>
      <c r="B694" s="167"/>
      <c r="C694" s="167"/>
      <c r="D694" s="167"/>
      <c r="E694" s="168"/>
      <c r="F694" s="167"/>
      <c r="G694" s="167"/>
      <c r="H694" s="169"/>
      <c r="I694" s="170"/>
      <c r="J694" s="167"/>
      <c r="K694" s="167"/>
      <c r="L694" s="170"/>
      <c r="M694" s="167"/>
      <c r="N694" s="170"/>
      <c r="O694" s="167"/>
      <c r="P694" s="167"/>
      <c r="Q694" s="167"/>
      <c r="R694" s="167"/>
      <c r="S694" s="167"/>
      <c r="T694" s="167"/>
      <c r="U694" s="167"/>
      <c r="V694" s="167"/>
      <c r="W694" s="167"/>
      <c r="X694" s="167"/>
      <c r="Y694" s="167"/>
      <c r="Z694" s="167"/>
    </row>
    <row r="695" spans="1:26" ht="12.75" customHeight="1">
      <c r="A695" s="167"/>
      <c r="B695" s="167"/>
      <c r="C695" s="167"/>
      <c r="D695" s="167"/>
      <c r="E695" s="168"/>
      <c r="F695" s="167"/>
      <c r="G695" s="167"/>
      <c r="H695" s="169"/>
      <c r="I695" s="170"/>
      <c r="J695" s="167"/>
      <c r="K695" s="167"/>
      <c r="L695" s="170"/>
      <c r="M695" s="167"/>
      <c r="N695" s="170"/>
      <c r="O695" s="167"/>
      <c r="P695" s="167"/>
      <c r="Q695" s="167"/>
      <c r="R695" s="167"/>
      <c r="S695" s="167"/>
      <c r="T695" s="167"/>
      <c r="U695" s="167"/>
      <c r="V695" s="167"/>
      <c r="W695" s="167"/>
      <c r="X695" s="167"/>
      <c r="Y695" s="167"/>
      <c r="Z695" s="167"/>
    </row>
    <row r="696" spans="1:26" ht="12.75" customHeight="1">
      <c r="A696" s="167"/>
      <c r="B696" s="167"/>
      <c r="C696" s="167"/>
      <c r="D696" s="167"/>
      <c r="E696" s="168"/>
      <c r="F696" s="167"/>
      <c r="G696" s="167"/>
      <c r="H696" s="169"/>
      <c r="I696" s="170"/>
      <c r="J696" s="167"/>
      <c r="K696" s="167"/>
      <c r="L696" s="170"/>
      <c r="M696" s="167"/>
      <c r="N696" s="170"/>
      <c r="O696" s="167"/>
      <c r="P696" s="167"/>
      <c r="Q696" s="167"/>
      <c r="R696" s="167"/>
      <c r="S696" s="167"/>
      <c r="T696" s="167"/>
      <c r="U696" s="167"/>
      <c r="V696" s="167"/>
      <c r="W696" s="167"/>
      <c r="X696" s="167"/>
      <c r="Y696" s="167"/>
      <c r="Z696" s="167"/>
    </row>
    <row r="697" spans="1:26" ht="12.75" customHeight="1">
      <c r="A697" s="167"/>
      <c r="B697" s="167"/>
      <c r="C697" s="167"/>
      <c r="D697" s="167"/>
      <c r="E697" s="168"/>
      <c r="F697" s="167"/>
      <c r="G697" s="167"/>
      <c r="H697" s="169"/>
      <c r="I697" s="170"/>
      <c r="J697" s="167"/>
      <c r="K697" s="167"/>
      <c r="L697" s="170"/>
      <c r="M697" s="167"/>
      <c r="N697" s="170"/>
      <c r="O697" s="167"/>
      <c r="P697" s="167"/>
      <c r="Q697" s="167"/>
      <c r="R697" s="167"/>
      <c r="S697" s="167"/>
      <c r="T697" s="167"/>
      <c r="U697" s="167"/>
      <c r="V697" s="167"/>
      <c r="W697" s="167"/>
      <c r="X697" s="167"/>
      <c r="Y697" s="167"/>
      <c r="Z697" s="167"/>
    </row>
    <row r="698" spans="1:26" ht="12.75" customHeight="1">
      <c r="A698" s="167"/>
      <c r="B698" s="167"/>
      <c r="C698" s="167"/>
      <c r="D698" s="167"/>
      <c r="E698" s="168"/>
      <c r="F698" s="167"/>
      <c r="G698" s="167"/>
      <c r="H698" s="169"/>
      <c r="I698" s="170"/>
      <c r="J698" s="167"/>
      <c r="K698" s="167"/>
      <c r="L698" s="170"/>
      <c r="M698" s="167"/>
      <c r="N698" s="170"/>
      <c r="O698" s="167"/>
      <c r="P698" s="167"/>
      <c r="Q698" s="167"/>
      <c r="R698" s="167"/>
      <c r="S698" s="167"/>
      <c r="T698" s="167"/>
      <c r="U698" s="167"/>
      <c r="V698" s="167"/>
      <c r="W698" s="167"/>
      <c r="X698" s="167"/>
      <c r="Y698" s="167"/>
      <c r="Z698" s="167"/>
    </row>
    <row r="699" spans="1:26" ht="12.75" customHeight="1">
      <c r="A699" s="167"/>
      <c r="B699" s="167"/>
      <c r="C699" s="167"/>
      <c r="D699" s="167"/>
      <c r="E699" s="168"/>
      <c r="F699" s="167"/>
      <c r="G699" s="167"/>
      <c r="H699" s="169"/>
      <c r="I699" s="170"/>
      <c r="J699" s="167"/>
      <c r="K699" s="167"/>
      <c r="L699" s="170"/>
      <c r="M699" s="167"/>
      <c r="N699" s="170"/>
      <c r="O699" s="167"/>
      <c r="P699" s="167"/>
      <c r="Q699" s="167"/>
      <c r="R699" s="167"/>
      <c r="S699" s="167"/>
      <c r="T699" s="167"/>
      <c r="U699" s="167"/>
      <c r="V699" s="167"/>
      <c r="W699" s="167"/>
      <c r="X699" s="167"/>
      <c r="Y699" s="167"/>
      <c r="Z699" s="167"/>
    </row>
    <row r="700" spans="1:26" ht="12.75" customHeight="1">
      <c r="A700" s="167"/>
      <c r="B700" s="167"/>
      <c r="C700" s="167"/>
      <c r="D700" s="167"/>
      <c r="E700" s="168"/>
      <c r="F700" s="167"/>
      <c r="G700" s="167"/>
      <c r="H700" s="169"/>
      <c r="I700" s="170"/>
      <c r="J700" s="167"/>
      <c r="K700" s="167"/>
      <c r="L700" s="170"/>
      <c r="M700" s="167"/>
      <c r="N700" s="170"/>
      <c r="O700" s="167"/>
      <c r="P700" s="167"/>
      <c r="Q700" s="167"/>
      <c r="R700" s="167"/>
      <c r="S700" s="167"/>
      <c r="T700" s="167"/>
      <c r="U700" s="167"/>
      <c r="V700" s="167"/>
      <c r="W700" s="167"/>
      <c r="X700" s="167"/>
      <c r="Y700" s="167"/>
      <c r="Z700" s="167"/>
    </row>
    <row r="701" spans="1:26" ht="12.75" customHeight="1">
      <c r="A701" s="167"/>
      <c r="B701" s="167"/>
      <c r="C701" s="167"/>
      <c r="D701" s="167"/>
      <c r="E701" s="168"/>
      <c r="F701" s="167"/>
      <c r="G701" s="167"/>
      <c r="H701" s="169"/>
      <c r="I701" s="170"/>
      <c r="J701" s="167"/>
      <c r="K701" s="167"/>
      <c r="L701" s="170"/>
      <c r="M701" s="167"/>
      <c r="N701" s="170"/>
      <c r="O701" s="167"/>
      <c r="P701" s="167"/>
      <c r="Q701" s="167"/>
      <c r="R701" s="167"/>
      <c r="S701" s="167"/>
      <c r="T701" s="167"/>
      <c r="U701" s="167"/>
      <c r="V701" s="167"/>
      <c r="W701" s="167"/>
      <c r="X701" s="167"/>
      <c r="Y701" s="167"/>
      <c r="Z701" s="167"/>
    </row>
    <row r="702" spans="1:26" ht="12.75" customHeight="1">
      <c r="A702" s="167"/>
      <c r="B702" s="167"/>
      <c r="C702" s="167"/>
      <c r="D702" s="167"/>
      <c r="E702" s="168"/>
      <c r="F702" s="167"/>
      <c r="G702" s="167"/>
      <c r="H702" s="169"/>
      <c r="I702" s="170"/>
      <c r="J702" s="167"/>
      <c r="K702" s="167"/>
      <c r="L702" s="170"/>
      <c r="M702" s="167"/>
      <c r="N702" s="170"/>
      <c r="O702" s="167"/>
      <c r="P702" s="167"/>
      <c r="Q702" s="167"/>
      <c r="R702" s="167"/>
      <c r="S702" s="167"/>
      <c r="T702" s="167"/>
      <c r="U702" s="167"/>
      <c r="V702" s="167"/>
      <c r="W702" s="167"/>
      <c r="X702" s="167"/>
      <c r="Y702" s="167"/>
      <c r="Z702" s="167"/>
    </row>
    <row r="703" spans="1:26" ht="12.75" customHeight="1">
      <c r="A703" s="167"/>
      <c r="B703" s="167"/>
      <c r="C703" s="167"/>
      <c r="D703" s="167"/>
      <c r="E703" s="168"/>
      <c r="F703" s="167"/>
      <c r="G703" s="167"/>
      <c r="H703" s="169"/>
      <c r="I703" s="170"/>
      <c r="J703" s="167"/>
      <c r="K703" s="167"/>
      <c r="L703" s="170"/>
      <c r="M703" s="167"/>
      <c r="N703" s="170"/>
      <c r="O703" s="167"/>
      <c r="P703" s="167"/>
      <c r="Q703" s="167"/>
      <c r="R703" s="167"/>
      <c r="S703" s="167"/>
      <c r="T703" s="167"/>
      <c r="U703" s="167"/>
      <c r="V703" s="167"/>
      <c r="W703" s="167"/>
      <c r="X703" s="167"/>
      <c r="Y703" s="167"/>
      <c r="Z703" s="167"/>
    </row>
    <row r="704" spans="1:26" ht="12.75" customHeight="1">
      <c r="A704" s="167"/>
      <c r="B704" s="167"/>
      <c r="C704" s="167"/>
      <c r="D704" s="167"/>
      <c r="E704" s="168"/>
      <c r="F704" s="167"/>
      <c r="G704" s="167"/>
      <c r="H704" s="169"/>
      <c r="I704" s="170"/>
      <c r="J704" s="167"/>
      <c r="K704" s="167"/>
      <c r="L704" s="170"/>
      <c r="M704" s="167"/>
      <c r="N704" s="170"/>
      <c r="O704" s="167"/>
      <c r="P704" s="167"/>
      <c r="Q704" s="167"/>
      <c r="R704" s="167"/>
      <c r="S704" s="167"/>
      <c r="T704" s="167"/>
      <c r="U704" s="167"/>
      <c r="V704" s="167"/>
      <c r="W704" s="167"/>
      <c r="X704" s="167"/>
      <c r="Y704" s="167"/>
      <c r="Z704" s="167"/>
    </row>
    <row r="705" spans="1:26" ht="12.75" customHeight="1">
      <c r="A705" s="167"/>
      <c r="B705" s="167"/>
      <c r="C705" s="167"/>
      <c r="D705" s="167"/>
      <c r="E705" s="168"/>
      <c r="F705" s="167"/>
      <c r="G705" s="167"/>
      <c r="H705" s="169"/>
      <c r="I705" s="170"/>
      <c r="J705" s="167"/>
      <c r="K705" s="167"/>
      <c r="L705" s="170"/>
      <c r="M705" s="167"/>
      <c r="N705" s="170"/>
      <c r="O705" s="167"/>
      <c r="P705" s="167"/>
      <c r="Q705" s="167"/>
      <c r="R705" s="167"/>
      <c r="S705" s="167"/>
      <c r="T705" s="167"/>
      <c r="U705" s="167"/>
      <c r="V705" s="167"/>
      <c r="W705" s="167"/>
      <c r="X705" s="167"/>
      <c r="Y705" s="167"/>
      <c r="Z705" s="167"/>
    </row>
    <row r="706" spans="1:26" ht="12.75" customHeight="1">
      <c r="A706" s="167"/>
      <c r="B706" s="167"/>
      <c r="C706" s="167"/>
      <c r="D706" s="167"/>
      <c r="E706" s="168"/>
      <c r="F706" s="167"/>
      <c r="G706" s="167"/>
      <c r="H706" s="169"/>
      <c r="I706" s="170"/>
      <c r="J706" s="167"/>
      <c r="K706" s="167"/>
      <c r="L706" s="170"/>
      <c r="M706" s="167"/>
      <c r="N706" s="170"/>
      <c r="O706" s="167"/>
      <c r="P706" s="167"/>
      <c r="Q706" s="167"/>
      <c r="R706" s="167"/>
      <c r="S706" s="167"/>
      <c r="T706" s="167"/>
      <c r="U706" s="167"/>
      <c r="V706" s="167"/>
      <c r="W706" s="167"/>
      <c r="X706" s="167"/>
      <c r="Y706" s="167"/>
      <c r="Z706" s="167"/>
    </row>
    <row r="707" spans="1:26" ht="12.75" customHeight="1">
      <c r="A707" s="167"/>
      <c r="B707" s="167"/>
      <c r="C707" s="167"/>
      <c r="D707" s="167"/>
      <c r="E707" s="168"/>
      <c r="F707" s="167"/>
      <c r="G707" s="167"/>
      <c r="H707" s="169"/>
      <c r="I707" s="170"/>
      <c r="J707" s="167"/>
      <c r="K707" s="167"/>
      <c r="L707" s="170"/>
      <c r="M707" s="167"/>
      <c r="N707" s="170"/>
      <c r="O707" s="167"/>
      <c r="P707" s="167"/>
      <c r="Q707" s="167"/>
      <c r="R707" s="167"/>
      <c r="S707" s="167"/>
      <c r="T707" s="167"/>
      <c r="U707" s="167"/>
      <c r="V707" s="167"/>
      <c r="W707" s="167"/>
      <c r="X707" s="167"/>
      <c r="Y707" s="167"/>
      <c r="Z707" s="167"/>
    </row>
    <row r="708" spans="1:26" ht="12.75" customHeight="1">
      <c r="A708" s="167"/>
      <c r="B708" s="167"/>
      <c r="C708" s="167"/>
      <c r="D708" s="167"/>
      <c r="E708" s="168"/>
      <c r="F708" s="167"/>
      <c r="G708" s="167"/>
      <c r="H708" s="169"/>
      <c r="I708" s="170"/>
      <c r="J708" s="167"/>
      <c r="K708" s="167"/>
      <c r="L708" s="170"/>
      <c r="M708" s="167"/>
      <c r="N708" s="170"/>
      <c r="O708" s="167"/>
      <c r="P708" s="167"/>
      <c r="Q708" s="167"/>
      <c r="R708" s="167"/>
      <c r="S708" s="167"/>
      <c r="T708" s="167"/>
      <c r="U708" s="167"/>
      <c r="V708" s="167"/>
      <c r="W708" s="167"/>
      <c r="X708" s="167"/>
      <c r="Y708" s="167"/>
      <c r="Z708" s="167"/>
    </row>
    <row r="709" spans="1:26" ht="12.75" customHeight="1">
      <c r="A709" s="167"/>
      <c r="B709" s="167"/>
      <c r="C709" s="167"/>
      <c r="D709" s="167"/>
      <c r="E709" s="168"/>
      <c r="F709" s="167"/>
      <c r="G709" s="167"/>
      <c r="H709" s="169"/>
      <c r="I709" s="170"/>
      <c r="J709" s="167"/>
      <c r="K709" s="167"/>
      <c r="L709" s="170"/>
      <c r="M709" s="167"/>
      <c r="N709" s="170"/>
      <c r="O709" s="167"/>
      <c r="P709" s="167"/>
      <c r="Q709" s="167"/>
      <c r="R709" s="167"/>
      <c r="S709" s="167"/>
      <c r="T709" s="167"/>
      <c r="U709" s="167"/>
      <c r="V709" s="167"/>
      <c r="W709" s="167"/>
      <c r="X709" s="167"/>
      <c r="Y709" s="167"/>
      <c r="Z709" s="167"/>
    </row>
    <row r="710" spans="1:26" ht="12.75" customHeight="1">
      <c r="A710" s="167"/>
      <c r="B710" s="167"/>
      <c r="C710" s="167"/>
      <c r="D710" s="167"/>
      <c r="E710" s="168"/>
      <c r="F710" s="167"/>
      <c r="G710" s="167"/>
      <c r="H710" s="169"/>
      <c r="I710" s="170"/>
      <c r="J710" s="167"/>
      <c r="K710" s="167"/>
      <c r="L710" s="170"/>
      <c r="M710" s="167"/>
      <c r="N710" s="170"/>
      <c r="O710" s="167"/>
      <c r="P710" s="167"/>
      <c r="Q710" s="167"/>
      <c r="R710" s="167"/>
      <c r="S710" s="167"/>
      <c r="T710" s="167"/>
      <c r="U710" s="167"/>
      <c r="V710" s="167"/>
      <c r="W710" s="167"/>
      <c r="X710" s="167"/>
      <c r="Y710" s="167"/>
      <c r="Z710" s="167"/>
    </row>
    <row r="711" spans="1:26" ht="12.75" customHeight="1">
      <c r="A711" s="167"/>
      <c r="B711" s="167"/>
      <c r="C711" s="167"/>
      <c r="D711" s="167"/>
      <c r="E711" s="168"/>
      <c r="F711" s="167"/>
      <c r="G711" s="167"/>
      <c r="H711" s="169"/>
      <c r="I711" s="170"/>
      <c r="J711" s="167"/>
      <c r="K711" s="167"/>
      <c r="L711" s="170"/>
      <c r="M711" s="167"/>
      <c r="N711" s="170"/>
      <c r="O711" s="167"/>
      <c r="P711" s="167"/>
      <c r="Q711" s="167"/>
      <c r="R711" s="167"/>
      <c r="S711" s="167"/>
      <c r="T711" s="167"/>
      <c r="U711" s="167"/>
      <c r="V711" s="167"/>
      <c r="W711" s="167"/>
      <c r="X711" s="167"/>
      <c r="Y711" s="167"/>
      <c r="Z711" s="167"/>
    </row>
    <row r="712" spans="1:26" ht="12.75" customHeight="1">
      <c r="A712" s="167"/>
      <c r="B712" s="167"/>
      <c r="C712" s="167"/>
      <c r="D712" s="167"/>
      <c r="E712" s="168"/>
      <c r="F712" s="167"/>
      <c r="G712" s="167"/>
      <c r="H712" s="169"/>
      <c r="I712" s="170"/>
      <c r="J712" s="167"/>
      <c r="K712" s="167"/>
      <c r="L712" s="170"/>
      <c r="M712" s="167"/>
      <c r="N712" s="170"/>
      <c r="O712" s="167"/>
      <c r="P712" s="167"/>
      <c r="Q712" s="167"/>
      <c r="R712" s="167"/>
      <c r="S712" s="167"/>
      <c r="T712" s="167"/>
      <c r="U712" s="167"/>
      <c r="V712" s="167"/>
      <c r="W712" s="167"/>
      <c r="X712" s="167"/>
      <c r="Y712" s="167"/>
      <c r="Z712" s="167"/>
    </row>
    <row r="713" spans="1:26" ht="12.75" customHeight="1">
      <c r="A713" s="167"/>
      <c r="B713" s="167"/>
      <c r="C713" s="167"/>
      <c r="D713" s="167"/>
      <c r="E713" s="168"/>
      <c r="F713" s="167"/>
      <c r="G713" s="167"/>
      <c r="H713" s="169"/>
      <c r="I713" s="170"/>
      <c r="J713" s="167"/>
      <c r="K713" s="167"/>
      <c r="L713" s="170"/>
      <c r="M713" s="167"/>
      <c r="N713" s="170"/>
      <c r="O713" s="167"/>
      <c r="P713" s="167"/>
      <c r="Q713" s="167"/>
      <c r="R713" s="167"/>
      <c r="S713" s="167"/>
      <c r="T713" s="167"/>
      <c r="U713" s="167"/>
      <c r="V713" s="167"/>
      <c r="W713" s="167"/>
      <c r="X713" s="167"/>
      <c r="Y713" s="167"/>
      <c r="Z713" s="167"/>
    </row>
    <row r="714" spans="1:26" ht="12.75" customHeight="1">
      <c r="A714" s="167"/>
      <c r="B714" s="167"/>
      <c r="C714" s="167"/>
      <c r="D714" s="167"/>
      <c r="E714" s="168"/>
      <c r="F714" s="167"/>
      <c r="G714" s="167"/>
      <c r="H714" s="169"/>
      <c r="I714" s="170"/>
      <c r="J714" s="167"/>
      <c r="K714" s="167"/>
      <c r="L714" s="170"/>
      <c r="M714" s="167"/>
      <c r="N714" s="170"/>
      <c r="O714" s="167"/>
      <c r="P714" s="167"/>
      <c r="Q714" s="167"/>
      <c r="R714" s="167"/>
      <c r="S714" s="167"/>
      <c r="T714" s="167"/>
      <c r="U714" s="167"/>
      <c r="V714" s="167"/>
      <c r="W714" s="167"/>
      <c r="X714" s="167"/>
      <c r="Y714" s="167"/>
      <c r="Z714" s="167"/>
    </row>
    <row r="715" spans="1:26" ht="12.75" customHeight="1">
      <c r="A715" s="167"/>
      <c r="B715" s="167"/>
      <c r="C715" s="167"/>
      <c r="D715" s="167"/>
      <c r="E715" s="168"/>
      <c r="F715" s="167"/>
      <c r="G715" s="167"/>
      <c r="H715" s="169"/>
      <c r="I715" s="170"/>
      <c r="J715" s="167"/>
      <c r="K715" s="167"/>
      <c r="L715" s="170"/>
      <c r="M715" s="167"/>
      <c r="N715" s="170"/>
      <c r="O715" s="167"/>
      <c r="P715" s="167"/>
      <c r="Q715" s="167"/>
      <c r="R715" s="167"/>
      <c r="S715" s="167"/>
      <c r="T715" s="167"/>
      <c r="U715" s="167"/>
      <c r="V715" s="167"/>
      <c r="W715" s="167"/>
      <c r="X715" s="167"/>
      <c r="Y715" s="167"/>
      <c r="Z715" s="167"/>
    </row>
    <row r="716" spans="1:26" ht="12.75" customHeight="1">
      <c r="A716" s="167"/>
      <c r="B716" s="167"/>
      <c r="C716" s="167"/>
      <c r="D716" s="167"/>
      <c r="E716" s="168"/>
      <c r="F716" s="167"/>
      <c r="G716" s="167"/>
      <c r="H716" s="169"/>
      <c r="I716" s="170"/>
      <c r="J716" s="167"/>
      <c r="K716" s="167"/>
      <c r="L716" s="170"/>
      <c r="M716" s="167"/>
      <c r="N716" s="170"/>
      <c r="O716" s="167"/>
      <c r="P716" s="167"/>
      <c r="Q716" s="167"/>
      <c r="R716" s="167"/>
      <c r="S716" s="167"/>
      <c r="T716" s="167"/>
      <c r="U716" s="167"/>
      <c r="V716" s="167"/>
      <c r="W716" s="167"/>
      <c r="X716" s="167"/>
      <c r="Y716" s="167"/>
      <c r="Z716" s="167"/>
    </row>
    <row r="717" spans="1:26" ht="12.75" customHeight="1">
      <c r="A717" s="167"/>
      <c r="B717" s="167"/>
      <c r="C717" s="167"/>
      <c r="D717" s="167"/>
      <c r="E717" s="168"/>
      <c r="F717" s="167"/>
      <c r="G717" s="167"/>
      <c r="H717" s="169"/>
      <c r="I717" s="170"/>
      <c r="J717" s="167"/>
      <c r="K717" s="167"/>
      <c r="L717" s="170"/>
      <c r="M717" s="167"/>
      <c r="N717" s="170"/>
      <c r="O717" s="167"/>
      <c r="P717" s="167"/>
      <c r="Q717" s="167"/>
      <c r="R717" s="167"/>
      <c r="S717" s="167"/>
      <c r="T717" s="167"/>
      <c r="U717" s="167"/>
      <c r="V717" s="167"/>
      <c r="W717" s="167"/>
      <c r="X717" s="167"/>
      <c r="Y717" s="167"/>
      <c r="Z717" s="167"/>
    </row>
    <row r="718" spans="1:26" ht="12.75" customHeight="1">
      <c r="A718" s="167"/>
      <c r="B718" s="167"/>
      <c r="C718" s="167"/>
      <c r="D718" s="167"/>
      <c r="E718" s="168"/>
      <c r="F718" s="167"/>
      <c r="G718" s="167"/>
      <c r="H718" s="169"/>
      <c r="I718" s="170"/>
      <c r="J718" s="167"/>
      <c r="K718" s="167"/>
      <c r="L718" s="170"/>
      <c r="M718" s="167"/>
      <c r="N718" s="170"/>
      <c r="O718" s="167"/>
      <c r="P718" s="167"/>
      <c r="Q718" s="167"/>
      <c r="R718" s="167"/>
      <c r="S718" s="167"/>
      <c r="T718" s="167"/>
      <c r="U718" s="167"/>
      <c r="V718" s="167"/>
      <c r="W718" s="167"/>
      <c r="X718" s="167"/>
      <c r="Y718" s="167"/>
      <c r="Z718" s="167"/>
    </row>
    <row r="719" spans="1:26" ht="12.75" customHeight="1">
      <c r="A719" s="167"/>
      <c r="B719" s="167"/>
      <c r="C719" s="167"/>
      <c r="D719" s="167"/>
      <c r="E719" s="168"/>
      <c r="F719" s="167"/>
      <c r="G719" s="167"/>
      <c r="H719" s="169"/>
      <c r="I719" s="170"/>
      <c r="J719" s="167"/>
      <c r="K719" s="167"/>
      <c r="L719" s="170"/>
      <c r="M719" s="167"/>
      <c r="N719" s="170"/>
      <c r="O719" s="167"/>
      <c r="P719" s="167"/>
      <c r="Q719" s="167"/>
      <c r="R719" s="167"/>
      <c r="S719" s="167"/>
      <c r="T719" s="167"/>
      <c r="U719" s="167"/>
      <c r="V719" s="167"/>
      <c r="W719" s="167"/>
      <c r="X719" s="167"/>
      <c r="Y719" s="167"/>
      <c r="Z719" s="167"/>
    </row>
    <row r="720" spans="1:26" ht="12.75" customHeight="1">
      <c r="A720" s="167"/>
      <c r="B720" s="167"/>
      <c r="C720" s="167"/>
      <c r="D720" s="167"/>
      <c r="E720" s="168"/>
      <c r="F720" s="167"/>
      <c r="G720" s="167"/>
      <c r="H720" s="169"/>
      <c r="I720" s="170"/>
      <c r="J720" s="167"/>
      <c r="K720" s="167"/>
      <c r="L720" s="170"/>
      <c r="M720" s="167"/>
      <c r="N720" s="170"/>
      <c r="O720" s="167"/>
      <c r="P720" s="167"/>
      <c r="Q720" s="167"/>
      <c r="R720" s="167"/>
      <c r="S720" s="167"/>
      <c r="T720" s="167"/>
      <c r="U720" s="167"/>
      <c r="V720" s="167"/>
      <c r="W720" s="167"/>
      <c r="X720" s="167"/>
      <c r="Y720" s="167"/>
      <c r="Z720" s="167"/>
    </row>
    <row r="721" spans="1:26" ht="12.75" customHeight="1">
      <c r="A721" s="167"/>
      <c r="B721" s="167"/>
      <c r="C721" s="167"/>
      <c r="D721" s="167"/>
      <c r="E721" s="168"/>
      <c r="F721" s="167"/>
      <c r="G721" s="167"/>
      <c r="H721" s="169"/>
      <c r="I721" s="170"/>
      <c r="J721" s="167"/>
      <c r="K721" s="167"/>
      <c r="L721" s="170"/>
      <c r="M721" s="167"/>
      <c r="N721" s="170"/>
      <c r="O721" s="167"/>
      <c r="P721" s="167"/>
      <c r="Q721" s="167"/>
      <c r="R721" s="167"/>
      <c r="S721" s="167"/>
      <c r="T721" s="167"/>
      <c r="U721" s="167"/>
      <c r="V721" s="167"/>
      <c r="W721" s="167"/>
      <c r="X721" s="167"/>
      <c r="Y721" s="167"/>
      <c r="Z721" s="167"/>
    </row>
    <row r="722" spans="1:26" ht="12.75" customHeight="1">
      <c r="A722" s="167"/>
      <c r="B722" s="167"/>
      <c r="C722" s="167"/>
      <c r="D722" s="167"/>
      <c r="E722" s="168"/>
      <c r="F722" s="167"/>
      <c r="G722" s="167"/>
      <c r="H722" s="169"/>
      <c r="I722" s="170"/>
      <c r="J722" s="167"/>
      <c r="K722" s="167"/>
      <c r="L722" s="170"/>
      <c r="M722" s="167"/>
      <c r="N722" s="170"/>
      <c r="O722" s="167"/>
      <c r="P722" s="167"/>
      <c r="Q722" s="167"/>
      <c r="R722" s="167"/>
      <c r="S722" s="167"/>
      <c r="T722" s="167"/>
      <c r="U722" s="167"/>
      <c r="V722" s="167"/>
      <c r="W722" s="167"/>
      <c r="X722" s="167"/>
      <c r="Y722" s="167"/>
      <c r="Z722" s="167"/>
    </row>
    <row r="723" spans="1:26" ht="12.75" customHeight="1">
      <c r="A723" s="167"/>
      <c r="B723" s="167"/>
      <c r="C723" s="167"/>
      <c r="D723" s="167"/>
      <c r="E723" s="168"/>
      <c r="F723" s="167"/>
      <c r="G723" s="167"/>
      <c r="H723" s="169"/>
      <c r="I723" s="170"/>
      <c r="J723" s="167"/>
      <c r="K723" s="167"/>
      <c r="L723" s="170"/>
      <c r="M723" s="167"/>
      <c r="N723" s="170"/>
      <c r="O723" s="167"/>
      <c r="P723" s="167"/>
      <c r="Q723" s="167"/>
      <c r="R723" s="167"/>
      <c r="S723" s="167"/>
      <c r="T723" s="167"/>
      <c r="U723" s="167"/>
      <c r="V723" s="167"/>
      <c r="W723" s="167"/>
      <c r="X723" s="167"/>
      <c r="Y723" s="167"/>
      <c r="Z723" s="167"/>
    </row>
    <row r="724" spans="1:26" ht="12.75" customHeight="1">
      <c r="A724" s="167"/>
      <c r="B724" s="167"/>
      <c r="C724" s="167"/>
      <c r="D724" s="167"/>
      <c r="E724" s="168"/>
      <c r="F724" s="167"/>
      <c r="G724" s="167"/>
      <c r="H724" s="169"/>
      <c r="I724" s="170"/>
      <c r="J724" s="167"/>
      <c r="K724" s="167"/>
      <c r="L724" s="170"/>
      <c r="M724" s="167"/>
      <c r="N724" s="170"/>
      <c r="O724" s="167"/>
      <c r="P724" s="167"/>
      <c r="Q724" s="167"/>
      <c r="R724" s="167"/>
      <c r="S724" s="167"/>
      <c r="T724" s="167"/>
      <c r="U724" s="167"/>
      <c r="V724" s="167"/>
      <c r="W724" s="167"/>
      <c r="X724" s="167"/>
      <c r="Y724" s="167"/>
      <c r="Z724" s="167"/>
    </row>
    <row r="725" spans="1:26" ht="12.75" customHeight="1">
      <c r="A725" s="167"/>
      <c r="B725" s="167"/>
      <c r="C725" s="167"/>
      <c r="D725" s="167"/>
      <c r="E725" s="168"/>
      <c r="F725" s="167"/>
      <c r="G725" s="167"/>
      <c r="H725" s="169"/>
      <c r="I725" s="170"/>
      <c r="J725" s="167"/>
      <c r="K725" s="167"/>
      <c r="L725" s="170"/>
      <c r="M725" s="167"/>
      <c r="N725" s="170"/>
      <c r="O725" s="167"/>
      <c r="P725" s="167"/>
      <c r="Q725" s="167"/>
      <c r="R725" s="167"/>
      <c r="S725" s="167"/>
      <c r="T725" s="167"/>
      <c r="U725" s="167"/>
      <c r="V725" s="167"/>
      <c r="W725" s="167"/>
      <c r="X725" s="167"/>
      <c r="Y725" s="167"/>
      <c r="Z725" s="167"/>
    </row>
    <row r="726" spans="1:26" ht="12.75" customHeight="1">
      <c r="A726" s="167"/>
      <c r="B726" s="167"/>
      <c r="C726" s="167"/>
      <c r="D726" s="167"/>
      <c r="E726" s="168"/>
      <c r="F726" s="167"/>
      <c r="G726" s="167"/>
      <c r="H726" s="169"/>
      <c r="I726" s="170"/>
      <c r="J726" s="167"/>
      <c r="K726" s="167"/>
      <c r="L726" s="170"/>
      <c r="M726" s="167"/>
      <c r="N726" s="170"/>
      <c r="O726" s="167"/>
      <c r="P726" s="167"/>
      <c r="Q726" s="167"/>
      <c r="R726" s="167"/>
      <c r="S726" s="167"/>
      <c r="T726" s="167"/>
      <c r="U726" s="167"/>
      <c r="V726" s="167"/>
      <c r="W726" s="167"/>
      <c r="X726" s="167"/>
      <c r="Y726" s="167"/>
      <c r="Z726" s="167"/>
    </row>
    <row r="727" spans="1:26" ht="12.75" customHeight="1">
      <c r="A727" s="167"/>
      <c r="B727" s="167"/>
      <c r="C727" s="167"/>
      <c r="D727" s="167"/>
      <c r="E727" s="168"/>
      <c r="F727" s="167"/>
      <c r="G727" s="167"/>
      <c r="H727" s="169"/>
      <c r="I727" s="170"/>
      <c r="J727" s="167"/>
      <c r="K727" s="167"/>
      <c r="L727" s="170"/>
      <c r="M727" s="167"/>
      <c r="N727" s="170"/>
      <c r="O727" s="167"/>
      <c r="P727" s="167"/>
      <c r="Q727" s="167"/>
      <c r="R727" s="167"/>
      <c r="S727" s="167"/>
      <c r="T727" s="167"/>
      <c r="U727" s="167"/>
      <c r="V727" s="167"/>
      <c r="W727" s="167"/>
      <c r="X727" s="167"/>
      <c r="Y727" s="167"/>
      <c r="Z727" s="167"/>
    </row>
    <row r="728" spans="1:26" ht="12.75" customHeight="1">
      <c r="A728" s="167"/>
      <c r="B728" s="167"/>
      <c r="C728" s="167"/>
      <c r="D728" s="167"/>
      <c r="E728" s="168"/>
      <c r="F728" s="167"/>
      <c r="G728" s="167"/>
      <c r="H728" s="169"/>
      <c r="I728" s="170"/>
      <c r="J728" s="167"/>
      <c r="K728" s="167"/>
      <c r="L728" s="170"/>
      <c r="M728" s="167"/>
      <c r="N728" s="170"/>
      <c r="O728" s="167"/>
      <c r="P728" s="167"/>
      <c r="Q728" s="167"/>
      <c r="R728" s="167"/>
      <c r="S728" s="167"/>
      <c r="T728" s="167"/>
      <c r="U728" s="167"/>
      <c r="V728" s="167"/>
      <c r="W728" s="167"/>
      <c r="X728" s="167"/>
      <c r="Y728" s="167"/>
      <c r="Z728" s="167"/>
    </row>
    <row r="729" spans="1:26" ht="12.75" customHeight="1">
      <c r="A729" s="167"/>
      <c r="B729" s="167"/>
      <c r="C729" s="167"/>
      <c r="D729" s="167"/>
      <c r="E729" s="168"/>
      <c r="F729" s="167"/>
      <c r="G729" s="167"/>
      <c r="H729" s="169"/>
      <c r="I729" s="170"/>
      <c r="J729" s="167"/>
      <c r="K729" s="167"/>
      <c r="L729" s="170"/>
      <c r="M729" s="167"/>
      <c r="N729" s="170"/>
      <c r="O729" s="167"/>
      <c r="P729" s="167"/>
      <c r="Q729" s="167"/>
      <c r="R729" s="167"/>
      <c r="S729" s="167"/>
      <c r="T729" s="167"/>
      <c r="U729" s="167"/>
      <c r="V729" s="167"/>
      <c r="W729" s="167"/>
      <c r="X729" s="167"/>
      <c r="Y729" s="167"/>
      <c r="Z729" s="167"/>
    </row>
    <row r="730" spans="1:26" ht="12.75" customHeight="1">
      <c r="A730" s="167"/>
      <c r="B730" s="167"/>
      <c r="C730" s="167"/>
      <c r="D730" s="167"/>
      <c r="E730" s="168"/>
      <c r="F730" s="167"/>
      <c r="G730" s="167"/>
      <c r="H730" s="169"/>
      <c r="I730" s="170"/>
      <c r="J730" s="167"/>
      <c r="K730" s="167"/>
      <c r="L730" s="170"/>
      <c r="M730" s="167"/>
      <c r="N730" s="170"/>
      <c r="O730" s="167"/>
      <c r="P730" s="167"/>
      <c r="Q730" s="167"/>
      <c r="R730" s="167"/>
      <c r="S730" s="167"/>
      <c r="T730" s="167"/>
      <c r="U730" s="167"/>
      <c r="V730" s="167"/>
      <c r="W730" s="167"/>
      <c r="X730" s="167"/>
      <c r="Y730" s="167"/>
      <c r="Z730" s="167"/>
    </row>
    <row r="731" spans="1:26" ht="12.75" customHeight="1">
      <c r="A731" s="167"/>
      <c r="B731" s="167"/>
      <c r="C731" s="167"/>
      <c r="D731" s="167"/>
      <c r="E731" s="168"/>
      <c r="F731" s="167"/>
      <c r="G731" s="167"/>
      <c r="H731" s="169"/>
      <c r="I731" s="170"/>
      <c r="J731" s="167"/>
      <c r="K731" s="167"/>
      <c r="L731" s="170"/>
      <c r="M731" s="167"/>
      <c r="N731" s="170"/>
      <c r="O731" s="167"/>
      <c r="P731" s="167"/>
      <c r="Q731" s="167"/>
      <c r="R731" s="167"/>
      <c r="S731" s="167"/>
      <c r="T731" s="167"/>
      <c r="U731" s="167"/>
      <c r="V731" s="167"/>
      <c r="W731" s="167"/>
      <c r="X731" s="167"/>
      <c r="Y731" s="167"/>
      <c r="Z731" s="167"/>
    </row>
    <row r="732" spans="1:26" ht="12.75" customHeight="1">
      <c r="A732" s="167"/>
      <c r="B732" s="167"/>
      <c r="C732" s="167"/>
      <c r="D732" s="167"/>
      <c r="E732" s="168"/>
      <c r="F732" s="167"/>
      <c r="G732" s="167"/>
      <c r="H732" s="169"/>
      <c r="I732" s="170"/>
      <c r="J732" s="167"/>
      <c r="K732" s="167"/>
      <c r="L732" s="170"/>
      <c r="M732" s="167"/>
      <c r="N732" s="170"/>
      <c r="O732" s="167"/>
      <c r="P732" s="167"/>
      <c r="Q732" s="167"/>
      <c r="R732" s="167"/>
      <c r="S732" s="167"/>
      <c r="T732" s="167"/>
      <c r="U732" s="167"/>
      <c r="V732" s="167"/>
      <c r="W732" s="167"/>
      <c r="X732" s="167"/>
      <c r="Y732" s="167"/>
      <c r="Z732" s="167"/>
    </row>
    <row r="733" spans="1:26" ht="12.75" customHeight="1">
      <c r="A733" s="167"/>
      <c r="B733" s="167"/>
      <c r="C733" s="167"/>
      <c r="D733" s="167"/>
      <c r="E733" s="168"/>
      <c r="F733" s="167"/>
      <c r="G733" s="167"/>
      <c r="H733" s="169"/>
      <c r="I733" s="170"/>
      <c r="J733" s="167"/>
      <c r="K733" s="167"/>
      <c r="L733" s="170"/>
      <c r="M733" s="167"/>
      <c r="N733" s="170"/>
      <c r="O733" s="167"/>
      <c r="P733" s="167"/>
      <c r="Q733" s="167"/>
      <c r="R733" s="167"/>
      <c r="S733" s="167"/>
      <c r="T733" s="167"/>
      <c r="U733" s="167"/>
      <c r="V733" s="167"/>
      <c r="W733" s="167"/>
      <c r="X733" s="167"/>
      <c r="Y733" s="167"/>
      <c r="Z733" s="167"/>
    </row>
    <row r="734" spans="1:26" ht="12.75" customHeight="1">
      <c r="A734" s="167"/>
      <c r="B734" s="167"/>
      <c r="C734" s="167"/>
      <c r="D734" s="167"/>
      <c r="E734" s="168"/>
      <c r="F734" s="167"/>
      <c r="G734" s="167"/>
      <c r="H734" s="169"/>
      <c r="I734" s="170"/>
      <c r="J734" s="167"/>
      <c r="K734" s="167"/>
      <c r="L734" s="170"/>
      <c r="M734" s="167"/>
      <c r="N734" s="170"/>
      <c r="O734" s="167"/>
      <c r="P734" s="167"/>
      <c r="Q734" s="167"/>
      <c r="R734" s="167"/>
      <c r="S734" s="167"/>
      <c r="T734" s="167"/>
      <c r="U734" s="167"/>
      <c r="V734" s="167"/>
      <c r="W734" s="167"/>
      <c r="X734" s="167"/>
      <c r="Y734" s="167"/>
      <c r="Z734" s="167"/>
    </row>
    <row r="735" spans="1:26" ht="12.75" customHeight="1">
      <c r="A735" s="167"/>
      <c r="B735" s="167"/>
      <c r="C735" s="167"/>
      <c r="D735" s="167"/>
      <c r="E735" s="168"/>
      <c r="F735" s="167"/>
      <c r="G735" s="167"/>
      <c r="H735" s="169"/>
      <c r="I735" s="170"/>
      <c r="J735" s="167"/>
      <c r="K735" s="167"/>
      <c r="L735" s="170"/>
      <c r="M735" s="167"/>
      <c r="N735" s="170"/>
      <c r="O735" s="167"/>
      <c r="P735" s="167"/>
      <c r="Q735" s="167"/>
      <c r="R735" s="167"/>
      <c r="S735" s="167"/>
      <c r="T735" s="167"/>
      <c r="U735" s="167"/>
      <c r="V735" s="167"/>
      <c r="W735" s="167"/>
      <c r="X735" s="167"/>
      <c r="Y735" s="167"/>
      <c r="Z735" s="167"/>
    </row>
    <row r="736" spans="1:26" ht="12.75" customHeight="1">
      <c r="A736" s="167"/>
      <c r="B736" s="167"/>
      <c r="C736" s="167"/>
      <c r="D736" s="167"/>
      <c r="E736" s="168"/>
      <c r="F736" s="167"/>
      <c r="G736" s="167"/>
      <c r="H736" s="169"/>
      <c r="I736" s="170"/>
      <c r="J736" s="167"/>
      <c r="K736" s="167"/>
      <c r="L736" s="170"/>
      <c r="M736" s="167"/>
      <c r="N736" s="170"/>
      <c r="O736" s="167"/>
      <c r="P736" s="167"/>
      <c r="Q736" s="167"/>
      <c r="R736" s="167"/>
      <c r="S736" s="167"/>
      <c r="T736" s="167"/>
      <c r="U736" s="167"/>
      <c r="V736" s="167"/>
      <c r="W736" s="167"/>
      <c r="X736" s="167"/>
      <c r="Y736" s="167"/>
      <c r="Z736" s="167"/>
    </row>
    <row r="737" spans="1:26" ht="12.75" customHeight="1">
      <c r="A737" s="167"/>
      <c r="B737" s="167"/>
      <c r="C737" s="167"/>
      <c r="D737" s="167"/>
      <c r="E737" s="168"/>
      <c r="F737" s="167"/>
      <c r="G737" s="167"/>
      <c r="H737" s="169"/>
      <c r="I737" s="170"/>
      <c r="J737" s="167"/>
      <c r="K737" s="167"/>
      <c r="L737" s="170"/>
      <c r="M737" s="167"/>
      <c r="N737" s="170"/>
      <c r="O737" s="167"/>
      <c r="P737" s="167"/>
      <c r="Q737" s="167"/>
      <c r="R737" s="167"/>
      <c r="S737" s="167"/>
      <c r="T737" s="167"/>
      <c r="U737" s="167"/>
      <c r="V737" s="167"/>
      <c r="W737" s="167"/>
      <c r="X737" s="167"/>
      <c r="Y737" s="167"/>
      <c r="Z737" s="167"/>
    </row>
    <row r="738" spans="1:26" ht="12.75" customHeight="1">
      <c r="A738" s="167"/>
      <c r="B738" s="167"/>
      <c r="C738" s="167"/>
      <c r="D738" s="167"/>
      <c r="E738" s="168"/>
      <c r="F738" s="167"/>
      <c r="G738" s="167"/>
      <c r="H738" s="169"/>
      <c r="I738" s="170"/>
      <c r="J738" s="167"/>
      <c r="K738" s="167"/>
      <c r="L738" s="170"/>
      <c r="M738" s="167"/>
      <c r="N738" s="170"/>
      <c r="O738" s="167"/>
      <c r="P738" s="167"/>
      <c r="Q738" s="167"/>
      <c r="R738" s="167"/>
      <c r="S738" s="167"/>
      <c r="T738" s="167"/>
      <c r="U738" s="167"/>
      <c r="V738" s="167"/>
      <c r="W738" s="167"/>
      <c r="X738" s="167"/>
      <c r="Y738" s="167"/>
      <c r="Z738" s="167"/>
    </row>
    <row r="739" spans="1:26" ht="12.75" customHeight="1">
      <c r="A739" s="167"/>
      <c r="B739" s="167"/>
      <c r="C739" s="167"/>
      <c r="D739" s="167"/>
      <c r="E739" s="168"/>
      <c r="F739" s="167"/>
      <c r="G739" s="167"/>
      <c r="H739" s="169"/>
      <c r="I739" s="170"/>
      <c r="J739" s="167"/>
      <c r="K739" s="167"/>
      <c r="L739" s="170"/>
      <c r="M739" s="167"/>
      <c r="N739" s="170"/>
      <c r="O739" s="167"/>
      <c r="P739" s="167"/>
      <c r="Q739" s="167"/>
      <c r="R739" s="167"/>
      <c r="S739" s="167"/>
      <c r="T739" s="167"/>
      <c r="U739" s="167"/>
      <c r="V739" s="167"/>
      <c r="W739" s="167"/>
      <c r="X739" s="167"/>
      <c r="Y739" s="167"/>
      <c r="Z739" s="167"/>
    </row>
    <row r="740" spans="1:26" ht="12.75" customHeight="1">
      <c r="A740" s="167"/>
      <c r="B740" s="167"/>
      <c r="C740" s="167"/>
      <c r="D740" s="167"/>
      <c r="E740" s="168"/>
      <c r="F740" s="167"/>
      <c r="G740" s="167"/>
      <c r="H740" s="169"/>
      <c r="I740" s="170"/>
      <c r="J740" s="167"/>
      <c r="K740" s="167"/>
      <c r="L740" s="170"/>
      <c r="M740" s="167"/>
      <c r="N740" s="170"/>
      <c r="O740" s="167"/>
      <c r="P740" s="167"/>
      <c r="Q740" s="167"/>
      <c r="R740" s="167"/>
      <c r="S740" s="167"/>
      <c r="T740" s="167"/>
      <c r="U740" s="167"/>
      <c r="V740" s="167"/>
      <c r="W740" s="167"/>
      <c r="X740" s="167"/>
      <c r="Y740" s="167"/>
      <c r="Z740" s="167"/>
    </row>
    <row r="741" spans="1:26" ht="12.75" customHeight="1">
      <c r="A741" s="167"/>
      <c r="B741" s="167"/>
      <c r="C741" s="167"/>
      <c r="D741" s="167"/>
      <c r="E741" s="168"/>
      <c r="F741" s="167"/>
      <c r="G741" s="167"/>
      <c r="H741" s="169"/>
      <c r="I741" s="170"/>
      <c r="J741" s="167"/>
      <c r="K741" s="167"/>
      <c r="L741" s="170"/>
      <c r="M741" s="167"/>
      <c r="N741" s="170"/>
      <c r="O741" s="167"/>
      <c r="P741" s="167"/>
      <c r="Q741" s="167"/>
      <c r="R741" s="167"/>
      <c r="S741" s="167"/>
      <c r="T741" s="167"/>
      <c r="U741" s="167"/>
      <c r="V741" s="167"/>
      <c r="W741" s="167"/>
      <c r="X741" s="167"/>
      <c r="Y741" s="167"/>
      <c r="Z741" s="167"/>
    </row>
    <row r="742" spans="1:26" ht="12.75" customHeight="1">
      <c r="A742" s="167"/>
      <c r="B742" s="167"/>
      <c r="C742" s="167"/>
      <c r="D742" s="167"/>
      <c r="E742" s="168"/>
      <c r="F742" s="167"/>
      <c r="G742" s="167"/>
      <c r="H742" s="169"/>
      <c r="I742" s="170"/>
      <c r="J742" s="167"/>
      <c r="K742" s="167"/>
      <c r="L742" s="170"/>
      <c r="M742" s="167"/>
      <c r="N742" s="170"/>
      <c r="O742" s="167"/>
      <c r="P742" s="167"/>
      <c r="Q742" s="167"/>
      <c r="R742" s="167"/>
      <c r="S742" s="167"/>
      <c r="T742" s="167"/>
      <c r="U742" s="167"/>
      <c r="V742" s="167"/>
      <c r="W742" s="167"/>
      <c r="X742" s="167"/>
      <c r="Y742" s="167"/>
      <c r="Z742" s="167"/>
    </row>
    <row r="743" spans="1:26" ht="12.75" customHeight="1">
      <c r="A743" s="167"/>
      <c r="B743" s="167"/>
      <c r="C743" s="167"/>
      <c r="D743" s="167"/>
      <c r="E743" s="168"/>
      <c r="F743" s="167"/>
      <c r="G743" s="167"/>
      <c r="H743" s="169"/>
      <c r="I743" s="170"/>
      <c r="J743" s="167"/>
      <c r="K743" s="167"/>
      <c r="L743" s="170"/>
      <c r="M743" s="167"/>
      <c r="N743" s="170"/>
      <c r="O743" s="167"/>
      <c r="P743" s="167"/>
      <c r="Q743" s="167"/>
      <c r="R743" s="167"/>
      <c r="S743" s="167"/>
      <c r="T743" s="167"/>
      <c r="U743" s="167"/>
      <c r="V743" s="167"/>
      <c r="W743" s="167"/>
      <c r="X743" s="167"/>
      <c r="Y743" s="167"/>
      <c r="Z743" s="167"/>
    </row>
    <row r="744" spans="1:26" ht="12.75" customHeight="1">
      <c r="A744" s="167"/>
      <c r="B744" s="167"/>
      <c r="C744" s="167"/>
      <c r="D744" s="167"/>
      <c r="E744" s="168"/>
      <c r="F744" s="167"/>
      <c r="G744" s="167"/>
      <c r="H744" s="169"/>
      <c r="I744" s="170"/>
      <c r="J744" s="167"/>
      <c r="K744" s="167"/>
      <c r="L744" s="170"/>
      <c r="M744" s="167"/>
      <c r="N744" s="170"/>
      <c r="O744" s="167"/>
      <c r="P744" s="167"/>
      <c r="Q744" s="167"/>
      <c r="R744" s="167"/>
      <c r="S744" s="167"/>
      <c r="T744" s="167"/>
      <c r="U744" s="167"/>
      <c r="V744" s="167"/>
      <c r="W744" s="167"/>
      <c r="X744" s="167"/>
      <c r="Y744" s="167"/>
      <c r="Z744" s="167"/>
    </row>
    <row r="745" spans="1:26" ht="12.75" customHeight="1">
      <c r="A745" s="167"/>
      <c r="B745" s="167"/>
      <c r="C745" s="167"/>
      <c r="D745" s="167"/>
      <c r="E745" s="168"/>
      <c r="F745" s="167"/>
      <c r="G745" s="167"/>
      <c r="H745" s="169"/>
      <c r="I745" s="170"/>
      <c r="J745" s="167"/>
      <c r="K745" s="167"/>
      <c r="L745" s="170"/>
      <c r="M745" s="167"/>
      <c r="N745" s="170"/>
      <c r="O745" s="167"/>
      <c r="P745" s="167"/>
      <c r="Q745" s="167"/>
      <c r="R745" s="167"/>
      <c r="S745" s="167"/>
      <c r="T745" s="167"/>
      <c r="U745" s="167"/>
      <c r="V745" s="167"/>
      <c r="W745" s="167"/>
      <c r="X745" s="167"/>
      <c r="Y745" s="167"/>
      <c r="Z745" s="167"/>
    </row>
    <row r="746" spans="1:26" ht="12.75" customHeight="1">
      <c r="A746" s="167"/>
      <c r="B746" s="167"/>
      <c r="C746" s="167"/>
      <c r="D746" s="167"/>
      <c r="E746" s="168"/>
      <c r="F746" s="167"/>
      <c r="G746" s="167"/>
      <c r="H746" s="169"/>
      <c r="I746" s="170"/>
      <c r="J746" s="167"/>
      <c r="K746" s="167"/>
      <c r="L746" s="170"/>
      <c r="M746" s="167"/>
      <c r="N746" s="170"/>
      <c r="O746" s="167"/>
      <c r="P746" s="167"/>
      <c r="Q746" s="167"/>
      <c r="R746" s="167"/>
      <c r="S746" s="167"/>
      <c r="T746" s="167"/>
      <c r="U746" s="167"/>
      <c r="V746" s="167"/>
      <c r="W746" s="167"/>
      <c r="X746" s="167"/>
      <c r="Y746" s="167"/>
      <c r="Z746" s="167"/>
    </row>
    <row r="747" spans="1:26" ht="12.75" customHeight="1">
      <c r="A747" s="167"/>
      <c r="B747" s="167"/>
      <c r="C747" s="167"/>
      <c r="D747" s="167"/>
      <c r="E747" s="168"/>
      <c r="F747" s="167"/>
      <c r="G747" s="167"/>
      <c r="H747" s="169"/>
      <c r="I747" s="170"/>
      <c r="J747" s="167"/>
      <c r="K747" s="167"/>
      <c r="L747" s="170"/>
      <c r="M747" s="167"/>
      <c r="N747" s="170"/>
      <c r="O747" s="167"/>
      <c r="P747" s="167"/>
      <c r="Q747" s="167"/>
      <c r="R747" s="167"/>
      <c r="S747" s="167"/>
      <c r="T747" s="167"/>
      <c r="U747" s="167"/>
      <c r="V747" s="167"/>
      <c r="W747" s="167"/>
      <c r="X747" s="167"/>
      <c r="Y747" s="167"/>
      <c r="Z747" s="167"/>
    </row>
    <row r="748" spans="1:26" ht="12.75" customHeight="1">
      <c r="A748" s="167"/>
      <c r="B748" s="167"/>
      <c r="C748" s="167"/>
      <c r="D748" s="167"/>
      <c r="E748" s="168"/>
      <c r="F748" s="167"/>
      <c r="G748" s="167"/>
      <c r="H748" s="169"/>
      <c r="I748" s="170"/>
      <c r="J748" s="167"/>
      <c r="K748" s="167"/>
      <c r="L748" s="170"/>
      <c r="M748" s="167"/>
      <c r="N748" s="170"/>
      <c r="O748" s="167"/>
      <c r="P748" s="167"/>
      <c r="Q748" s="167"/>
      <c r="R748" s="167"/>
      <c r="S748" s="167"/>
      <c r="T748" s="167"/>
      <c r="U748" s="167"/>
      <c r="V748" s="167"/>
      <c r="W748" s="167"/>
      <c r="X748" s="167"/>
      <c r="Y748" s="167"/>
      <c r="Z748" s="167"/>
    </row>
    <row r="749" spans="1:26" ht="12.75" customHeight="1">
      <c r="A749" s="167"/>
      <c r="B749" s="167"/>
      <c r="C749" s="167"/>
      <c r="D749" s="167"/>
      <c r="E749" s="168"/>
      <c r="F749" s="167"/>
      <c r="G749" s="167"/>
      <c r="H749" s="169"/>
      <c r="I749" s="170"/>
      <c r="J749" s="167"/>
      <c r="K749" s="167"/>
      <c r="L749" s="170"/>
      <c r="M749" s="167"/>
      <c r="N749" s="170"/>
      <c r="O749" s="167"/>
      <c r="P749" s="167"/>
      <c r="Q749" s="167"/>
      <c r="R749" s="167"/>
      <c r="S749" s="167"/>
      <c r="T749" s="167"/>
      <c r="U749" s="167"/>
      <c r="V749" s="167"/>
      <c r="W749" s="167"/>
      <c r="X749" s="167"/>
      <c r="Y749" s="167"/>
      <c r="Z749" s="167"/>
    </row>
    <row r="750" spans="1:26" ht="12.75" customHeight="1">
      <c r="A750" s="167"/>
      <c r="B750" s="167"/>
      <c r="C750" s="167"/>
      <c r="D750" s="167"/>
      <c r="E750" s="168"/>
      <c r="F750" s="167"/>
      <c r="G750" s="167"/>
      <c r="H750" s="169"/>
      <c r="I750" s="170"/>
      <c r="J750" s="167"/>
      <c r="K750" s="167"/>
      <c r="L750" s="170"/>
      <c r="M750" s="167"/>
      <c r="N750" s="170"/>
      <c r="O750" s="167"/>
      <c r="P750" s="167"/>
      <c r="Q750" s="167"/>
      <c r="R750" s="167"/>
      <c r="S750" s="167"/>
      <c r="T750" s="167"/>
      <c r="U750" s="167"/>
      <c r="V750" s="167"/>
      <c r="W750" s="167"/>
      <c r="X750" s="167"/>
      <c r="Y750" s="167"/>
      <c r="Z750" s="167"/>
    </row>
    <row r="751" spans="1:26" ht="12.75" customHeight="1">
      <c r="A751" s="167"/>
      <c r="B751" s="167"/>
      <c r="C751" s="167"/>
      <c r="D751" s="167"/>
      <c r="E751" s="168"/>
      <c r="F751" s="167"/>
      <c r="G751" s="167"/>
      <c r="H751" s="169"/>
      <c r="I751" s="170"/>
      <c r="J751" s="167"/>
      <c r="K751" s="167"/>
      <c r="L751" s="170"/>
      <c r="M751" s="167"/>
      <c r="N751" s="170"/>
      <c r="O751" s="167"/>
      <c r="P751" s="167"/>
      <c r="Q751" s="167"/>
      <c r="R751" s="167"/>
      <c r="S751" s="167"/>
      <c r="T751" s="167"/>
      <c r="U751" s="167"/>
      <c r="V751" s="167"/>
      <c r="W751" s="167"/>
      <c r="X751" s="167"/>
      <c r="Y751" s="167"/>
      <c r="Z751" s="167"/>
    </row>
    <row r="752" spans="1:26" ht="12.75" customHeight="1">
      <c r="A752" s="167"/>
      <c r="B752" s="167"/>
      <c r="C752" s="167"/>
      <c r="D752" s="167"/>
      <c r="E752" s="168"/>
      <c r="F752" s="167"/>
      <c r="G752" s="167"/>
      <c r="H752" s="169"/>
      <c r="I752" s="170"/>
      <c r="J752" s="167"/>
      <c r="K752" s="167"/>
      <c r="L752" s="170"/>
      <c r="M752" s="167"/>
      <c r="N752" s="170"/>
      <c r="O752" s="167"/>
      <c r="P752" s="167"/>
      <c r="Q752" s="167"/>
      <c r="R752" s="167"/>
      <c r="S752" s="167"/>
      <c r="T752" s="167"/>
      <c r="U752" s="167"/>
      <c r="V752" s="167"/>
      <c r="W752" s="167"/>
      <c r="X752" s="167"/>
      <c r="Y752" s="167"/>
      <c r="Z752" s="167"/>
    </row>
    <row r="753" spans="1:26" ht="12.75" customHeight="1">
      <c r="A753" s="167"/>
      <c r="B753" s="167"/>
      <c r="C753" s="167"/>
      <c r="D753" s="167"/>
      <c r="E753" s="168"/>
      <c r="F753" s="167"/>
      <c r="G753" s="167"/>
      <c r="H753" s="169"/>
      <c r="I753" s="170"/>
      <c r="J753" s="167"/>
      <c r="K753" s="167"/>
      <c r="L753" s="170"/>
      <c r="M753" s="167"/>
      <c r="N753" s="170"/>
      <c r="O753" s="167"/>
      <c r="P753" s="167"/>
      <c r="Q753" s="167"/>
      <c r="R753" s="167"/>
      <c r="S753" s="167"/>
      <c r="T753" s="167"/>
      <c r="U753" s="167"/>
      <c r="V753" s="167"/>
      <c r="W753" s="167"/>
      <c r="X753" s="167"/>
      <c r="Y753" s="167"/>
      <c r="Z753" s="167"/>
    </row>
    <row r="754" spans="1:26" ht="12.75" customHeight="1">
      <c r="A754" s="167"/>
      <c r="B754" s="167"/>
      <c r="C754" s="167"/>
      <c r="D754" s="167"/>
      <c r="E754" s="168"/>
      <c r="F754" s="167"/>
      <c r="G754" s="167"/>
      <c r="H754" s="169"/>
      <c r="I754" s="170"/>
      <c r="J754" s="167"/>
      <c r="K754" s="167"/>
      <c r="L754" s="170"/>
      <c r="M754" s="167"/>
      <c r="N754" s="170"/>
      <c r="O754" s="167"/>
      <c r="P754" s="167"/>
      <c r="Q754" s="167"/>
      <c r="R754" s="167"/>
      <c r="S754" s="167"/>
      <c r="T754" s="167"/>
      <c r="U754" s="167"/>
      <c r="V754" s="167"/>
      <c r="W754" s="167"/>
      <c r="X754" s="167"/>
      <c r="Y754" s="167"/>
      <c r="Z754" s="167"/>
    </row>
    <row r="755" spans="1:26" ht="12.75" customHeight="1">
      <c r="A755" s="167"/>
      <c r="B755" s="167"/>
      <c r="C755" s="167"/>
      <c r="D755" s="167"/>
      <c r="E755" s="168"/>
      <c r="F755" s="167"/>
      <c r="G755" s="167"/>
      <c r="H755" s="169"/>
      <c r="I755" s="170"/>
      <c r="J755" s="167"/>
      <c r="K755" s="167"/>
      <c r="L755" s="170"/>
      <c r="M755" s="167"/>
      <c r="N755" s="170"/>
      <c r="O755" s="167"/>
      <c r="P755" s="167"/>
      <c r="Q755" s="167"/>
      <c r="R755" s="167"/>
      <c r="S755" s="167"/>
      <c r="T755" s="167"/>
      <c r="U755" s="167"/>
      <c r="V755" s="167"/>
      <c r="W755" s="167"/>
      <c r="X755" s="167"/>
      <c r="Y755" s="167"/>
      <c r="Z755" s="167"/>
    </row>
    <row r="756" spans="1:26" ht="12.75" customHeight="1">
      <c r="A756" s="167"/>
      <c r="B756" s="167"/>
      <c r="C756" s="167"/>
      <c r="D756" s="167"/>
      <c r="E756" s="168"/>
      <c r="F756" s="167"/>
      <c r="G756" s="167"/>
      <c r="H756" s="169"/>
      <c r="I756" s="170"/>
      <c r="J756" s="167"/>
      <c r="K756" s="167"/>
      <c r="L756" s="170"/>
      <c r="M756" s="167"/>
      <c r="N756" s="170"/>
      <c r="O756" s="167"/>
      <c r="P756" s="167"/>
      <c r="Q756" s="167"/>
      <c r="R756" s="167"/>
      <c r="S756" s="167"/>
      <c r="T756" s="167"/>
      <c r="U756" s="167"/>
      <c r="V756" s="167"/>
      <c r="W756" s="167"/>
      <c r="X756" s="167"/>
      <c r="Y756" s="167"/>
      <c r="Z756" s="167"/>
    </row>
    <row r="757" spans="1:26" ht="12.75" customHeight="1">
      <c r="A757" s="167"/>
      <c r="B757" s="167"/>
      <c r="C757" s="167"/>
      <c r="D757" s="167"/>
      <c r="E757" s="168"/>
      <c r="F757" s="167"/>
      <c r="G757" s="167"/>
      <c r="H757" s="169"/>
      <c r="I757" s="170"/>
      <c r="J757" s="167"/>
      <c r="K757" s="167"/>
      <c r="L757" s="170"/>
      <c r="M757" s="167"/>
      <c r="N757" s="170"/>
      <c r="O757" s="167"/>
      <c r="P757" s="167"/>
      <c r="Q757" s="167"/>
      <c r="R757" s="167"/>
      <c r="S757" s="167"/>
      <c r="T757" s="167"/>
      <c r="U757" s="167"/>
      <c r="V757" s="167"/>
      <c r="W757" s="167"/>
      <c r="X757" s="167"/>
      <c r="Y757" s="167"/>
      <c r="Z757" s="167"/>
    </row>
    <row r="758" spans="1:26" ht="12.75" customHeight="1">
      <c r="A758" s="167"/>
      <c r="B758" s="167"/>
      <c r="C758" s="167"/>
      <c r="D758" s="167"/>
      <c r="E758" s="168"/>
      <c r="F758" s="167"/>
      <c r="G758" s="167"/>
      <c r="H758" s="169"/>
      <c r="I758" s="170"/>
      <c r="J758" s="167"/>
      <c r="K758" s="167"/>
      <c r="L758" s="170"/>
      <c r="M758" s="167"/>
      <c r="N758" s="170"/>
      <c r="O758" s="167"/>
      <c r="P758" s="167"/>
      <c r="Q758" s="167"/>
      <c r="R758" s="167"/>
      <c r="S758" s="167"/>
      <c r="T758" s="167"/>
      <c r="U758" s="167"/>
      <c r="V758" s="167"/>
      <c r="W758" s="167"/>
      <c r="X758" s="167"/>
      <c r="Y758" s="167"/>
      <c r="Z758" s="167"/>
    </row>
    <row r="759" spans="1:26" ht="12.75" customHeight="1">
      <c r="A759" s="167"/>
      <c r="B759" s="167"/>
      <c r="C759" s="167"/>
      <c r="D759" s="167"/>
      <c r="E759" s="168"/>
      <c r="F759" s="167"/>
      <c r="G759" s="167"/>
      <c r="H759" s="169"/>
      <c r="I759" s="170"/>
      <c r="J759" s="167"/>
      <c r="K759" s="167"/>
      <c r="L759" s="170"/>
      <c r="M759" s="167"/>
      <c r="N759" s="170"/>
      <c r="O759" s="167"/>
      <c r="P759" s="167"/>
      <c r="Q759" s="167"/>
      <c r="R759" s="167"/>
      <c r="S759" s="167"/>
      <c r="T759" s="167"/>
      <c r="U759" s="167"/>
      <c r="V759" s="167"/>
      <c r="W759" s="167"/>
      <c r="X759" s="167"/>
      <c r="Y759" s="167"/>
      <c r="Z759" s="167"/>
    </row>
    <row r="760" spans="1:26" ht="12.75" customHeight="1">
      <c r="A760" s="167"/>
      <c r="B760" s="167"/>
      <c r="C760" s="167"/>
      <c r="D760" s="167"/>
      <c r="E760" s="168"/>
      <c r="F760" s="167"/>
      <c r="G760" s="167"/>
      <c r="H760" s="169"/>
      <c r="I760" s="170"/>
      <c r="J760" s="167"/>
      <c r="K760" s="167"/>
      <c r="L760" s="170"/>
      <c r="M760" s="167"/>
      <c r="N760" s="170"/>
      <c r="O760" s="167"/>
      <c r="P760" s="167"/>
      <c r="Q760" s="167"/>
      <c r="R760" s="167"/>
      <c r="S760" s="167"/>
      <c r="T760" s="167"/>
      <c r="U760" s="167"/>
      <c r="V760" s="167"/>
      <c r="W760" s="167"/>
      <c r="X760" s="167"/>
      <c r="Y760" s="167"/>
      <c r="Z760" s="167"/>
    </row>
    <row r="761" spans="1:26" ht="12.75" customHeight="1">
      <c r="A761" s="167"/>
      <c r="B761" s="167"/>
      <c r="C761" s="167"/>
      <c r="D761" s="167"/>
      <c r="E761" s="168"/>
      <c r="F761" s="167"/>
      <c r="G761" s="167"/>
      <c r="H761" s="169"/>
      <c r="I761" s="170"/>
      <c r="J761" s="167"/>
      <c r="K761" s="167"/>
      <c r="L761" s="170"/>
      <c r="M761" s="167"/>
      <c r="N761" s="170"/>
      <c r="O761" s="167"/>
      <c r="P761" s="167"/>
      <c r="Q761" s="167"/>
      <c r="R761" s="167"/>
      <c r="S761" s="167"/>
      <c r="T761" s="167"/>
      <c r="U761" s="167"/>
      <c r="V761" s="167"/>
      <c r="W761" s="167"/>
      <c r="X761" s="167"/>
      <c r="Y761" s="167"/>
      <c r="Z761" s="167"/>
    </row>
    <row r="762" spans="1:26" ht="12.75" customHeight="1">
      <c r="A762" s="167"/>
      <c r="B762" s="167"/>
      <c r="C762" s="167"/>
      <c r="D762" s="167"/>
      <c r="E762" s="168"/>
      <c r="F762" s="167"/>
      <c r="G762" s="167"/>
      <c r="H762" s="169"/>
      <c r="I762" s="170"/>
      <c r="J762" s="167"/>
      <c r="K762" s="167"/>
      <c r="L762" s="170"/>
      <c r="M762" s="167"/>
      <c r="N762" s="170"/>
      <c r="O762" s="167"/>
      <c r="P762" s="167"/>
      <c r="Q762" s="167"/>
      <c r="R762" s="167"/>
      <c r="S762" s="167"/>
      <c r="T762" s="167"/>
      <c r="U762" s="167"/>
      <c r="V762" s="167"/>
      <c r="W762" s="167"/>
      <c r="X762" s="167"/>
      <c r="Y762" s="167"/>
      <c r="Z762" s="167"/>
    </row>
    <row r="763" spans="1:26" ht="12.75" customHeight="1">
      <c r="A763" s="167"/>
      <c r="B763" s="167"/>
      <c r="C763" s="167"/>
      <c r="D763" s="167"/>
      <c r="E763" s="168"/>
      <c r="F763" s="167"/>
      <c r="G763" s="167"/>
      <c r="H763" s="169"/>
      <c r="I763" s="170"/>
      <c r="J763" s="167"/>
      <c r="K763" s="167"/>
      <c r="L763" s="170"/>
      <c r="M763" s="167"/>
      <c r="N763" s="170"/>
      <c r="O763" s="167"/>
      <c r="P763" s="167"/>
      <c r="Q763" s="167"/>
      <c r="R763" s="167"/>
      <c r="S763" s="167"/>
      <c r="T763" s="167"/>
      <c r="U763" s="167"/>
      <c r="V763" s="167"/>
      <c r="W763" s="167"/>
      <c r="X763" s="167"/>
      <c r="Y763" s="167"/>
      <c r="Z763" s="167"/>
    </row>
    <row r="764" spans="1:26" ht="12.75" customHeight="1">
      <c r="A764" s="167"/>
      <c r="B764" s="167"/>
      <c r="C764" s="167"/>
      <c r="D764" s="167"/>
      <c r="E764" s="168"/>
      <c r="F764" s="167"/>
      <c r="G764" s="167"/>
      <c r="H764" s="169"/>
      <c r="I764" s="170"/>
      <c r="J764" s="167"/>
      <c r="K764" s="167"/>
      <c r="L764" s="170"/>
      <c r="M764" s="167"/>
      <c r="N764" s="170"/>
      <c r="O764" s="167"/>
      <c r="P764" s="167"/>
      <c r="Q764" s="167"/>
      <c r="R764" s="167"/>
      <c r="S764" s="167"/>
      <c r="T764" s="167"/>
      <c r="U764" s="167"/>
      <c r="V764" s="167"/>
      <c r="W764" s="167"/>
      <c r="X764" s="167"/>
      <c r="Y764" s="167"/>
      <c r="Z764" s="167"/>
    </row>
    <row r="765" spans="1:26" ht="12.75" customHeight="1">
      <c r="A765" s="167"/>
      <c r="B765" s="167"/>
      <c r="C765" s="167"/>
      <c r="D765" s="167"/>
      <c r="E765" s="168"/>
      <c r="F765" s="167"/>
      <c r="G765" s="167"/>
      <c r="H765" s="169"/>
      <c r="I765" s="170"/>
      <c r="J765" s="167"/>
      <c r="K765" s="167"/>
      <c r="L765" s="170"/>
      <c r="M765" s="167"/>
      <c r="N765" s="170"/>
      <c r="O765" s="167"/>
      <c r="P765" s="167"/>
      <c r="Q765" s="167"/>
      <c r="R765" s="167"/>
      <c r="S765" s="167"/>
      <c r="T765" s="167"/>
      <c r="U765" s="167"/>
      <c r="V765" s="167"/>
      <c r="W765" s="167"/>
      <c r="X765" s="167"/>
      <c r="Y765" s="167"/>
      <c r="Z765" s="167"/>
    </row>
    <row r="766" spans="1:26" ht="12.75" customHeight="1">
      <c r="A766" s="167"/>
      <c r="B766" s="167"/>
      <c r="C766" s="167"/>
      <c r="D766" s="167"/>
      <c r="E766" s="168"/>
      <c r="F766" s="167"/>
      <c r="G766" s="167"/>
      <c r="H766" s="169"/>
      <c r="I766" s="170"/>
      <c r="J766" s="167"/>
      <c r="K766" s="167"/>
      <c r="L766" s="170"/>
      <c r="M766" s="167"/>
      <c r="N766" s="170"/>
      <c r="O766" s="167"/>
      <c r="P766" s="167"/>
      <c r="Q766" s="167"/>
      <c r="R766" s="167"/>
      <c r="S766" s="167"/>
      <c r="T766" s="167"/>
      <c r="U766" s="167"/>
      <c r="V766" s="167"/>
      <c r="W766" s="167"/>
      <c r="X766" s="167"/>
      <c r="Y766" s="167"/>
      <c r="Z766" s="167"/>
    </row>
    <row r="767" spans="1:26" ht="12.75" customHeight="1">
      <c r="A767" s="167"/>
      <c r="B767" s="167"/>
      <c r="C767" s="167"/>
      <c r="D767" s="167"/>
      <c r="E767" s="168"/>
      <c r="F767" s="167"/>
      <c r="G767" s="167"/>
      <c r="H767" s="169"/>
      <c r="I767" s="170"/>
      <c r="J767" s="167"/>
      <c r="K767" s="167"/>
      <c r="L767" s="170"/>
      <c r="M767" s="167"/>
      <c r="N767" s="170"/>
      <c r="O767" s="167"/>
      <c r="P767" s="167"/>
      <c r="Q767" s="167"/>
      <c r="R767" s="167"/>
      <c r="S767" s="167"/>
      <c r="T767" s="167"/>
      <c r="U767" s="167"/>
      <c r="V767" s="167"/>
      <c r="W767" s="167"/>
      <c r="X767" s="167"/>
      <c r="Y767" s="167"/>
      <c r="Z767" s="167"/>
    </row>
    <row r="768" spans="1:26" ht="12.75" customHeight="1">
      <c r="A768" s="167"/>
      <c r="B768" s="167"/>
      <c r="C768" s="167"/>
      <c r="D768" s="167"/>
      <c r="E768" s="168"/>
      <c r="F768" s="167"/>
      <c r="G768" s="167"/>
      <c r="H768" s="169"/>
      <c r="I768" s="170"/>
      <c r="J768" s="167"/>
      <c r="K768" s="167"/>
      <c r="L768" s="170"/>
      <c r="M768" s="167"/>
      <c r="N768" s="170"/>
      <c r="O768" s="167"/>
      <c r="P768" s="167"/>
      <c r="Q768" s="167"/>
      <c r="R768" s="167"/>
      <c r="S768" s="167"/>
      <c r="T768" s="167"/>
      <c r="U768" s="167"/>
      <c r="V768" s="167"/>
      <c r="W768" s="167"/>
      <c r="X768" s="167"/>
      <c r="Y768" s="167"/>
      <c r="Z768" s="167"/>
    </row>
    <row r="769" spans="1:26" ht="12.75" customHeight="1">
      <c r="A769" s="167"/>
      <c r="B769" s="167"/>
      <c r="C769" s="167"/>
      <c r="D769" s="167"/>
      <c r="E769" s="168"/>
      <c r="F769" s="167"/>
      <c r="G769" s="167"/>
      <c r="H769" s="169"/>
      <c r="I769" s="170"/>
      <c r="J769" s="167"/>
      <c r="K769" s="167"/>
      <c r="L769" s="170"/>
      <c r="M769" s="167"/>
      <c r="N769" s="170"/>
      <c r="O769" s="167"/>
      <c r="P769" s="167"/>
      <c r="Q769" s="167"/>
      <c r="R769" s="167"/>
      <c r="S769" s="167"/>
      <c r="T769" s="167"/>
      <c r="U769" s="167"/>
      <c r="V769" s="167"/>
      <c r="W769" s="167"/>
      <c r="X769" s="167"/>
      <c r="Y769" s="167"/>
      <c r="Z769" s="167"/>
    </row>
    <row r="770" spans="1:26" ht="12.75" customHeight="1">
      <c r="A770" s="167"/>
      <c r="B770" s="167"/>
      <c r="C770" s="167"/>
      <c r="D770" s="167"/>
      <c r="E770" s="168"/>
      <c r="F770" s="167"/>
      <c r="G770" s="167"/>
      <c r="H770" s="169"/>
      <c r="I770" s="170"/>
      <c r="J770" s="167"/>
      <c r="K770" s="167"/>
      <c r="L770" s="170"/>
      <c r="M770" s="167"/>
      <c r="N770" s="170"/>
      <c r="O770" s="167"/>
      <c r="P770" s="167"/>
      <c r="Q770" s="167"/>
      <c r="R770" s="167"/>
      <c r="S770" s="167"/>
      <c r="T770" s="167"/>
      <c r="U770" s="167"/>
      <c r="V770" s="167"/>
      <c r="W770" s="167"/>
      <c r="X770" s="167"/>
      <c r="Y770" s="167"/>
      <c r="Z770" s="167"/>
    </row>
    <row r="771" spans="1:26" ht="12.75" customHeight="1">
      <c r="A771" s="167"/>
      <c r="B771" s="167"/>
      <c r="C771" s="167"/>
      <c r="D771" s="167"/>
      <c r="E771" s="168"/>
      <c r="F771" s="167"/>
      <c r="G771" s="167"/>
      <c r="H771" s="169"/>
      <c r="I771" s="170"/>
      <c r="J771" s="167"/>
      <c r="K771" s="167"/>
      <c r="L771" s="170"/>
      <c r="M771" s="167"/>
      <c r="N771" s="170"/>
      <c r="O771" s="167"/>
      <c r="P771" s="167"/>
      <c r="Q771" s="167"/>
      <c r="R771" s="167"/>
      <c r="S771" s="167"/>
      <c r="T771" s="167"/>
      <c r="U771" s="167"/>
      <c r="V771" s="167"/>
      <c r="W771" s="167"/>
      <c r="X771" s="167"/>
      <c r="Y771" s="167"/>
      <c r="Z771" s="167"/>
    </row>
    <row r="772" spans="1:26" ht="12.75" customHeight="1">
      <c r="A772" s="167"/>
      <c r="B772" s="167"/>
      <c r="C772" s="167"/>
      <c r="D772" s="167"/>
      <c r="E772" s="168"/>
      <c r="F772" s="167"/>
      <c r="G772" s="167"/>
      <c r="H772" s="169"/>
      <c r="I772" s="170"/>
      <c r="J772" s="167"/>
      <c r="K772" s="167"/>
      <c r="L772" s="170"/>
      <c r="M772" s="167"/>
      <c r="N772" s="170"/>
      <c r="O772" s="167"/>
      <c r="P772" s="167"/>
      <c r="Q772" s="167"/>
      <c r="R772" s="167"/>
      <c r="S772" s="167"/>
      <c r="T772" s="167"/>
      <c r="U772" s="167"/>
      <c r="V772" s="167"/>
      <c r="W772" s="167"/>
      <c r="X772" s="167"/>
      <c r="Y772" s="167"/>
      <c r="Z772" s="167"/>
    </row>
    <row r="773" spans="1:26" ht="12.75" customHeight="1">
      <c r="A773" s="167"/>
      <c r="B773" s="167"/>
      <c r="C773" s="167"/>
      <c r="D773" s="167"/>
      <c r="E773" s="168"/>
      <c r="F773" s="167"/>
      <c r="G773" s="167"/>
      <c r="H773" s="169"/>
      <c r="I773" s="170"/>
      <c r="J773" s="167"/>
      <c r="K773" s="167"/>
      <c r="L773" s="170"/>
      <c r="M773" s="167"/>
      <c r="N773" s="170"/>
      <c r="O773" s="167"/>
      <c r="P773" s="167"/>
      <c r="Q773" s="167"/>
      <c r="R773" s="167"/>
      <c r="S773" s="167"/>
      <c r="T773" s="167"/>
      <c r="U773" s="167"/>
      <c r="V773" s="167"/>
      <c r="W773" s="167"/>
      <c r="X773" s="167"/>
      <c r="Y773" s="167"/>
      <c r="Z773" s="167"/>
    </row>
    <row r="774" spans="1:26" ht="12.75" customHeight="1">
      <c r="A774" s="167"/>
      <c r="B774" s="167"/>
      <c r="C774" s="167"/>
      <c r="D774" s="167"/>
      <c r="E774" s="168"/>
      <c r="F774" s="167"/>
      <c r="G774" s="167"/>
      <c r="H774" s="169"/>
      <c r="I774" s="170"/>
      <c r="J774" s="167"/>
      <c r="K774" s="167"/>
      <c r="L774" s="170"/>
      <c r="M774" s="167"/>
      <c r="N774" s="170"/>
      <c r="O774" s="167"/>
      <c r="P774" s="167"/>
      <c r="Q774" s="167"/>
      <c r="R774" s="167"/>
      <c r="S774" s="167"/>
      <c r="T774" s="167"/>
      <c r="U774" s="167"/>
      <c r="V774" s="167"/>
      <c r="W774" s="167"/>
      <c r="X774" s="167"/>
      <c r="Y774" s="167"/>
      <c r="Z774" s="167"/>
    </row>
    <row r="775" spans="1:26" ht="12.75" customHeight="1">
      <c r="A775" s="167"/>
      <c r="B775" s="167"/>
      <c r="C775" s="167"/>
      <c r="D775" s="167"/>
      <c r="E775" s="168"/>
      <c r="F775" s="167"/>
      <c r="G775" s="167"/>
      <c r="H775" s="169"/>
      <c r="I775" s="170"/>
      <c r="J775" s="167"/>
      <c r="K775" s="167"/>
      <c r="L775" s="170"/>
      <c r="M775" s="167"/>
      <c r="N775" s="170"/>
      <c r="O775" s="167"/>
      <c r="P775" s="167"/>
      <c r="Q775" s="167"/>
      <c r="R775" s="167"/>
      <c r="S775" s="167"/>
      <c r="T775" s="167"/>
      <c r="U775" s="167"/>
      <c r="V775" s="167"/>
      <c r="W775" s="167"/>
      <c r="X775" s="167"/>
      <c r="Y775" s="167"/>
      <c r="Z775" s="167"/>
    </row>
    <row r="776" spans="1:26" ht="12.75" customHeight="1">
      <c r="A776" s="167"/>
      <c r="B776" s="167"/>
      <c r="C776" s="167"/>
      <c r="D776" s="167"/>
      <c r="E776" s="168"/>
      <c r="F776" s="167"/>
      <c r="G776" s="167"/>
      <c r="H776" s="169"/>
      <c r="I776" s="170"/>
      <c r="J776" s="167"/>
      <c r="K776" s="167"/>
      <c r="L776" s="170"/>
      <c r="M776" s="167"/>
      <c r="N776" s="170"/>
      <c r="O776" s="167"/>
      <c r="P776" s="167"/>
      <c r="Q776" s="167"/>
      <c r="R776" s="167"/>
      <c r="S776" s="167"/>
      <c r="T776" s="167"/>
      <c r="U776" s="167"/>
      <c r="V776" s="167"/>
      <c r="W776" s="167"/>
      <c r="X776" s="167"/>
      <c r="Y776" s="167"/>
      <c r="Z776" s="167"/>
    </row>
    <row r="777" spans="1:26" ht="12.75" customHeight="1">
      <c r="A777" s="167"/>
      <c r="B777" s="167"/>
      <c r="C777" s="167"/>
      <c r="D777" s="167"/>
      <c r="E777" s="168"/>
      <c r="F777" s="167"/>
      <c r="G777" s="167"/>
      <c r="H777" s="169"/>
      <c r="I777" s="170"/>
      <c r="J777" s="167"/>
      <c r="K777" s="167"/>
      <c r="L777" s="170"/>
      <c r="M777" s="167"/>
      <c r="N777" s="170"/>
      <c r="O777" s="167"/>
      <c r="P777" s="167"/>
      <c r="Q777" s="167"/>
      <c r="R777" s="167"/>
      <c r="S777" s="167"/>
      <c r="T777" s="167"/>
      <c r="U777" s="167"/>
      <c r="V777" s="167"/>
      <c r="W777" s="167"/>
      <c r="X777" s="167"/>
      <c r="Y777" s="167"/>
      <c r="Z777" s="167"/>
    </row>
    <row r="778" spans="1:26" ht="12.75" customHeight="1">
      <c r="A778" s="167"/>
      <c r="B778" s="167"/>
      <c r="C778" s="167"/>
      <c r="D778" s="167"/>
      <c r="E778" s="168"/>
      <c r="F778" s="167"/>
      <c r="G778" s="167"/>
      <c r="H778" s="169"/>
      <c r="I778" s="170"/>
      <c r="J778" s="167"/>
      <c r="K778" s="167"/>
      <c r="L778" s="170"/>
      <c r="M778" s="167"/>
      <c r="N778" s="170"/>
      <c r="O778" s="167"/>
      <c r="P778" s="167"/>
      <c r="Q778" s="167"/>
      <c r="R778" s="167"/>
      <c r="S778" s="167"/>
      <c r="T778" s="167"/>
      <c r="U778" s="167"/>
      <c r="V778" s="167"/>
      <c r="W778" s="167"/>
      <c r="X778" s="167"/>
      <c r="Y778" s="167"/>
      <c r="Z778" s="167"/>
    </row>
    <row r="779" spans="1:26" ht="12.75" customHeight="1">
      <c r="A779" s="167"/>
      <c r="B779" s="167"/>
      <c r="C779" s="167"/>
      <c r="D779" s="167"/>
      <c r="E779" s="168"/>
      <c r="F779" s="167"/>
      <c r="G779" s="167"/>
      <c r="H779" s="169"/>
      <c r="I779" s="170"/>
      <c r="J779" s="167"/>
      <c r="K779" s="167"/>
      <c r="L779" s="170"/>
      <c r="M779" s="167"/>
      <c r="N779" s="170"/>
      <c r="O779" s="167"/>
      <c r="P779" s="167"/>
      <c r="Q779" s="167"/>
      <c r="R779" s="167"/>
      <c r="S779" s="167"/>
      <c r="T779" s="167"/>
      <c r="U779" s="167"/>
      <c r="V779" s="167"/>
      <c r="W779" s="167"/>
      <c r="X779" s="167"/>
      <c r="Y779" s="167"/>
      <c r="Z779" s="167"/>
    </row>
    <row r="780" spans="1:26" ht="12.75" customHeight="1">
      <c r="A780" s="167"/>
      <c r="B780" s="167"/>
      <c r="C780" s="167"/>
      <c r="D780" s="167"/>
      <c r="E780" s="168"/>
      <c r="F780" s="167"/>
      <c r="G780" s="167"/>
      <c r="H780" s="169"/>
      <c r="I780" s="170"/>
      <c r="J780" s="167"/>
      <c r="K780" s="167"/>
      <c r="L780" s="170"/>
      <c r="M780" s="167"/>
      <c r="N780" s="170"/>
      <c r="O780" s="167"/>
      <c r="P780" s="167"/>
      <c r="Q780" s="167"/>
      <c r="R780" s="167"/>
      <c r="S780" s="167"/>
      <c r="T780" s="167"/>
      <c r="U780" s="167"/>
      <c r="V780" s="167"/>
      <c r="W780" s="167"/>
      <c r="X780" s="167"/>
      <c r="Y780" s="167"/>
      <c r="Z780" s="167"/>
    </row>
    <row r="781" spans="1:26" ht="12.75" customHeight="1">
      <c r="A781" s="167"/>
      <c r="B781" s="167"/>
      <c r="C781" s="167"/>
      <c r="D781" s="167"/>
      <c r="E781" s="168"/>
      <c r="F781" s="167"/>
      <c r="G781" s="167"/>
      <c r="H781" s="169"/>
      <c r="I781" s="170"/>
      <c r="J781" s="167"/>
      <c r="K781" s="167"/>
      <c r="L781" s="170"/>
      <c r="M781" s="167"/>
      <c r="N781" s="170"/>
      <c r="O781" s="167"/>
      <c r="P781" s="167"/>
      <c r="Q781" s="167"/>
      <c r="R781" s="167"/>
      <c r="S781" s="167"/>
      <c r="T781" s="167"/>
      <c r="U781" s="167"/>
      <c r="V781" s="167"/>
      <c r="W781" s="167"/>
      <c r="X781" s="167"/>
      <c r="Y781" s="167"/>
      <c r="Z781" s="167"/>
    </row>
    <row r="782" spans="1:26" ht="12.75" customHeight="1">
      <c r="A782" s="167"/>
      <c r="B782" s="167"/>
      <c r="C782" s="167"/>
      <c r="D782" s="167"/>
      <c r="E782" s="168"/>
      <c r="F782" s="167"/>
      <c r="G782" s="167"/>
      <c r="H782" s="169"/>
      <c r="I782" s="170"/>
      <c r="J782" s="167"/>
      <c r="K782" s="167"/>
      <c r="L782" s="170"/>
      <c r="M782" s="167"/>
      <c r="N782" s="170"/>
      <c r="O782" s="167"/>
      <c r="P782" s="167"/>
      <c r="Q782" s="167"/>
      <c r="R782" s="167"/>
      <c r="S782" s="167"/>
      <c r="T782" s="167"/>
      <c r="U782" s="167"/>
      <c r="V782" s="167"/>
      <c r="W782" s="167"/>
      <c r="X782" s="167"/>
      <c r="Y782" s="167"/>
      <c r="Z782" s="167"/>
    </row>
    <row r="783" spans="1:26" ht="12.75" customHeight="1">
      <c r="A783" s="167"/>
      <c r="B783" s="167"/>
      <c r="C783" s="167"/>
      <c r="D783" s="167"/>
      <c r="E783" s="168"/>
      <c r="F783" s="167"/>
      <c r="G783" s="167"/>
      <c r="H783" s="169"/>
      <c r="I783" s="170"/>
      <c r="J783" s="167"/>
      <c r="K783" s="167"/>
      <c r="L783" s="170"/>
      <c r="M783" s="167"/>
      <c r="N783" s="170"/>
      <c r="O783" s="167"/>
      <c r="P783" s="167"/>
      <c r="Q783" s="167"/>
      <c r="R783" s="167"/>
      <c r="S783" s="167"/>
      <c r="T783" s="167"/>
      <c r="U783" s="167"/>
      <c r="V783" s="167"/>
      <c r="W783" s="167"/>
      <c r="X783" s="167"/>
      <c r="Y783" s="167"/>
      <c r="Z783" s="167"/>
    </row>
    <row r="784" spans="1:26" ht="12.75" customHeight="1">
      <c r="A784" s="167"/>
      <c r="B784" s="167"/>
      <c r="C784" s="167"/>
      <c r="D784" s="167"/>
      <c r="E784" s="168"/>
      <c r="F784" s="167"/>
      <c r="G784" s="167"/>
      <c r="H784" s="169"/>
      <c r="I784" s="170"/>
      <c r="J784" s="167"/>
      <c r="K784" s="167"/>
      <c r="L784" s="170"/>
      <c r="M784" s="167"/>
      <c r="N784" s="170"/>
      <c r="O784" s="167"/>
      <c r="P784" s="167"/>
      <c r="Q784" s="167"/>
      <c r="R784" s="167"/>
      <c r="S784" s="167"/>
      <c r="T784" s="167"/>
      <c r="U784" s="167"/>
      <c r="V784" s="167"/>
      <c r="W784" s="167"/>
      <c r="X784" s="167"/>
      <c r="Y784" s="167"/>
      <c r="Z784" s="167"/>
    </row>
    <row r="785" spans="1:26" ht="12.75" customHeight="1">
      <c r="A785" s="167"/>
      <c r="B785" s="167"/>
      <c r="C785" s="167"/>
      <c r="D785" s="167"/>
      <c r="E785" s="168"/>
      <c r="F785" s="167"/>
      <c r="G785" s="167"/>
      <c r="H785" s="169"/>
      <c r="I785" s="170"/>
      <c r="J785" s="167"/>
      <c r="K785" s="167"/>
      <c r="L785" s="170"/>
      <c r="M785" s="167"/>
      <c r="N785" s="170"/>
      <c r="O785" s="167"/>
      <c r="P785" s="167"/>
      <c r="Q785" s="167"/>
      <c r="R785" s="167"/>
      <c r="S785" s="167"/>
      <c r="T785" s="167"/>
      <c r="U785" s="167"/>
      <c r="V785" s="167"/>
      <c r="W785" s="167"/>
      <c r="X785" s="167"/>
      <c r="Y785" s="167"/>
      <c r="Z785" s="167"/>
    </row>
    <row r="786" spans="1:26" ht="12.75" customHeight="1">
      <c r="A786" s="167"/>
      <c r="B786" s="167"/>
      <c r="C786" s="167"/>
      <c r="D786" s="167"/>
      <c r="E786" s="168"/>
      <c r="F786" s="167"/>
      <c r="G786" s="167"/>
      <c r="H786" s="169"/>
      <c r="I786" s="170"/>
      <c r="J786" s="167"/>
      <c r="K786" s="167"/>
      <c r="L786" s="170"/>
      <c r="M786" s="167"/>
      <c r="N786" s="170"/>
      <c r="O786" s="167"/>
      <c r="P786" s="167"/>
      <c r="Q786" s="167"/>
      <c r="R786" s="167"/>
      <c r="S786" s="167"/>
      <c r="T786" s="167"/>
      <c r="U786" s="167"/>
      <c r="V786" s="167"/>
      <c r="W786" s="167"/>
      <c r="X786" s="167"/>
      <c r="Y786" s="167"/>
      <c r="Z786" s="167"/>
    </row>
    <row r="787" spans="1:26" ht="12.75" customHeight="1">
      <c r="A787" s="167"/>
      <c r="B787" s="167"/>
      <c r="C787" s="167"/>
      <c r="D787" s="167"/>
      <c r="E787" s="168"/>
      <c r="F787" s="167"/>
      <c r="G787" s="167"/>
      <c r="H787" s="169"/>
      <c r="I787" s="170"/>
      <c r="J787" s="167"/>
      <c r="K787" s="167"/>
      <c r="L787" s="170"/>
      <c r="M787" s="167"/>
      <c r="N787" s="170"/>
      <c r="O787" s="167"/>
      <c r="P787" s="167"/>
      <c r="Q787" s="167"/>
      <c r="R787" s="167"/>
      <c r="S787" s="167"/>
      <c r="T787" s="167"/>
      <c r="U787" s="167"/>
      <c r="V787" s="167"/>
      <c r="W787" s="167"/>
      <c r="X787" s="167"/>
      <c r="Y787" s="167"/>
      <c r="Z787" s="167"/>
    </row>
    <row r="788" spans="1:26" ht="12.75" customHeight="1">
      <c r="A788" s="167"/>
      <c r="B788" s="167"/>
      <c r="C788" s="167"/>
      <c r="D788" s="167"/>
      <c r="E788" s="168"/>
      <c r="F788" s="167"/>
      <c r="G788" s="167"/>
      <c r="H788" s="169"/>
      <c r="I788" s="170"/>
      <c r="J788" s="167"/>
      <c r="K788" s="167"/>
      <c r="L788" s="170"/>
      <c r="M788" s="167"/>
      <c r="N788" s="170"/>
      <c r="O788" s="167"/>
      <c r="P788" s="167"/>
      <c r="Q788" s="167"/>
      <c r="R788" s="167"/>
      <c r="S788" s="167"/>
      <c r="T788" s="167"/>
      <c r="U788" s="167"/>
      <c r="V788" s="167"/>
      <c r="W788" s="167"/>
      <c r="X788" s="167"/>
      <c r="Y788" s="167"/>
      <c r="Z788" s="167"/>
    </row>
    <row r="789" spans="1:26" ht="12.75" customHeight="1">
      <c r="A789" s="167"/>
      <c r="B789" s="167"/>
      <c r="C789" s="167"/>
      <c r="D789" s="167"/>
      <c r="E789" s="168"/>
      <c r="F789" s="167"/>
      <c r="G789" s="167"/>
      <c r="H789" s="169"/>
      <c r="I789" s="170"/>
      <c r="J789" s="167"/>
      <c r="K789" s="167"/>
      <c r="L789" s="170"/>
      <c r="M789" s="167"/>
      <c r="N789" s="170"/>
      <c r="O789" s="167"/>
      <c r="P789" s="167"/>
      <c r="Q789" s="167"/>
      <c r="R789" s="167"/>
      <c r="S789" s="167"/>
      <c r="T789" s="167"/>
      <c r="U789" s="167"/>
      <c r="V789" s="167"/>
      <c r="W789" s="167"/>
      <c r="X789" s="167"/>
      <c r="Y789" s="167"/>
      <c r="Z789" s="167"/>
    </row>
    <row r="790" spans="1:26" ht="12.75" customHeight="1">
      <c r="A790" s="167"/>
      <c r="B790" s="167"/>
      <c r="C790" s="167"/>
      <c r="D790" s="167"/>
      <c r="E790" s="168"/>
      <c r="F790" s="167"/>
      <c r="G790" s="167"/>
      <c r="H790" s="169"/>
      <c r="I790" s="170"/>
      <c r="J790" s="167"/>
      <c r="K790" s="167"/>
      <c r="L790" s="170"/>
      <c r="M790" s="167"/>
      <c r="N790" s="170"/>
      <c r="O790" s="167"/>
      <c r="P790" s="167"/>
      <c r="Q790" s="167"/>
      <c r="R790" s="167"/>
      <c r="S790" s="167"/>
      <c r="T790" s="167"/>
      <c r="U790" s="167"/>
      <c r="V790" s="167"/>
      <c r="W790" s="167"/>
      <c r="X790" s="167"/>
      <c r="Y790" s="167"/>
      <c r="Z790" s="167"/>
    </row>
    <row r="791" spans="1:26" ht="12.75" customHeight="1">
      <c r="A791" s="167"/>
      <c r="B791" s="167"/>
      <c r="C791" s="167"/>
      <c r="D791" s="167"/>
      <c r="E791" s="168"/>
      <c r="F791" s="167"/>
      <c r="G791" s="167"/>
      <c r="H791" s="169"/>
      <c r="I791" s="170"/>
      <c r="J791" s="167"/>
      <c r="K791" s="167"/>
      <c r="L791" s="170"/>
      <c r="M791" s="167"/>
      <c r="N791" s="170"/>
      <c r="O791" s="167"/>
      <c r="P791" s="167"/>
      <c r="Q791" s="167"/>
      <c r="R791" s="167"/>
      <c r="S791" s="167"/>
      <c r="T791" s="167"/>
      <c r="U791" s="167"/>
      <c r="V791" s="167"/>
      <c r="W791" s="167"/>
      <c r="X791" s="167"/>
      <c r="Y791" s="167"/>
      <c r="Z791" s="167"/>
    </row>
    <row r="792" spans="1:26" ht="12.75" customHeight="1">
      <c r="A792" s="167"/>
      <c r="B792" s="167"/>
      <c r="C792" s="167"/>
      <c r="D792" s="167"/>
      <c r="E792" s="168"/>
      <c r="F792" s="167"/>
      <c r="G792" s="167"/>
      <c r="H792" s="169"/>
      <c r="I792" s="170"/>
      <c r="J792" s="167"/>
      <c r="K792" s="167"/>
      <c r="L792" s="170"/>
      <c r="M792" s="167"/>
      <c r="N792" s="170"/>
      <c r="O792" s="167"/>
      <c r="P792" s="167"/>
      <c r="Q792" s="167"/>
      <c r="R792" s="167"/>
      <c r="S792" s="167"/>
      <c r="T792" s="167"/>
      <c r="U792" s="167"/>
      <c r="V792" s="167"/>
      <c r="W792" s="167"/>
      <c r="X792" s="167"/>
      <c r="Y792" s="167"/>
      <c r="Z792" s="167"/>
    </row>
    <row r="793" spans="1:26" ht="12.75" customHeight="1">
      <c r="A793" s="167"/>
      <c r="B793" s="167"/>
      <c r="C793" s="167"/>
      <c r="D793" s="167"/>
      <c r="E793" s="168"/>
      <c r="F793" s="167"/>
      <c r="G793" s="167"/>
      <c r="H793" s="169"/>
      <c r="I793" s="170"/>
      <c r="J793" s="167"/>
      <c r="K793" s="167"/>
      <c r="L793" s="170"/>
      <c r="M793" s="167"/>
      <c r="N793" s="170"/>
      <c r="O793" s="167"/>
      <c r="P793" s="167"/>
      <c r="Q793" s="167"/>
      <c r="R793" s="167"/>
      <c r="S793" s="167"/>
      <c r="T793" s="167"/>
      <c r="U793" s="167"/>
      <c r="V793" s="167"/>
      <c r="W793" s="167"/>
      <c r="X793" s="167"/>
      <c r="Y793" s="167"/>
      <c r="Z793" s="167"/>
    </row>
    <row r="794" spans="1:26" ht="12.75" customHeight="1">
      <c r="A794" s="167"/>
      <c r="B794" s="167"/>
      <c r="C794" s="167"/>
      <c r="D794" s="167"/>
      <c r="E794" s="168"/>
      <c r="F794" s="167"/>
      <c r="G794" s="167"/>
      <c r="H794" s="169"/>
      <c r="I794" s="170"/>
      <c r="J794" s="167"/>
      <c r="K794" s="167"/>
      <c r="L794" s="170"/>
      <c r="M794" s="167"/>
      <c r="N794" s="170"/>
      <c r="O794" s="167"/>
      <c r="P794" s="167"/>
      <c r="Q794" s="167"/>
      <c r="R794" s="167"/>
      <c r="S794" s="167"/>
      <c r="T794" s="167"/>
      <c r="U794" s="167"/>
      <c r="V794" s="167"/>
      <c r="W794" s="167"/>
      <c r="X794" s="167"/>
      <c r="Y794" s="167"/>
      <c r="Z794" s="167"/>
    </row>
    <row r="795" spans="1:26" ht="12.75" customHeight="1">
      <c r="A795" s="167"/>
      <c r="B795" s="167"/>
      <c r="C795" s="167"/>
      <c r="D795" s="167"/>
      <c r="E795" s="168"/>
      <c r="F795" s="167"/>
      <c r="G795" s="167"/>
      <c r="H795" s="169"/>
      <c r="I795" s="170"/>
      <c r="J795" s="167"/>
      <c r="K795" s="167"/>
      <c r="L795" s="170"/>
      <c r="M795" s="167"/>
      <c r="N795" s="170"/>
      <c r="O795" s="167"/>
      <c r="P795" s="167"/>
      <c r="Q795" s="167"/>
      <c r="R795" s="167"/>
      <c r="S795" s="167"/>
      <c r="T795" s="167"/>
      <c r="U795" s="167"/>
      <c r="V795" s="167"/>
      <c r="W795" s="167"/>
      <c r="X795" s="167"/>
      <c r="Y795" s="167"/>
      <c r="Z795" s="167"/>
    </row>
    <row r="796" spans="1:26" ht="12.75" customHeight="1">
      <c r="A796" s="167"/>
      <c r="B796" s="167"/>
      <c r="C796" s="167"/>
      <c r="D796" s="167"/>
      <c r="E796" s="168"/>
      <c r="F796" s="167"/>
      <c r="G796" s="167"/>
      <c r="H796" s="169"/>
      <c r="I796" s="170"/>
      <c r="J796" s="167"/>
      <c r="K796" s="167"/>
      <c r="L796" s="170"/>
      <c r="M796" s="167"/>
      <c r="N796" s="170"/>
      <c r="O796" s="167"/>
      <c r="P796" s="167"/>
      <c r="Q796" s="167"/>
      <c r="R796" s="167"/>
      <c r="S796" s="167"/>
      <c r="T796" s="167"/>
      <c r="U796" s="167"/>
      <c r="V796" s="167"/>
      <c r="W796" s="167"/>
      <c r="X796" s="167"/>
      <c r="Y796" s="167"/>
      <c r="Z796" s="167"/>
    </row>
    <row r="797" spans="1:26" ht="12.75" customHeight="1">
      <c r="A797" s="167"/>
      <c r="B797" s="167"/>
      <c r="C797" s="167"/>
      <c r="D797" s="167"/>
      <c r="E797" s="168"/>
      <c r="F797" s="167"/>
      <c r="G797" s="167"/>
      <c r="H797" s="169"/>
      <c r="I797" s="170"/>
      <c r="J797" s="167"/>
      <c r="K797" s="167"/>
      <c r="L797" s="170"/>
      <c r="M797" s="167"/>
      <c r="N797" s="170"/>
      <c r="O797" s="167"/>
      <c r="P797" s="167"/>
      <c r="Q797" s="167"/>
      <c r="R797" s="167"/>
      <c r="S797" s="167"/>
      <c r="T797" s="167"/>
      <c r="U797" s="167"/>
      <c r="V797" s="167"/>
      <c r="W797" s="167"/>
      <c r="X797" s="167"/>
      <c r="Y797" s="167"/>
      <c r="Z797" s="167"/>
    </row>
    <row r="798" spans="1:26" ht="12.75" customHeight="1">
      <c r="A798" s="167"/>
      <c r="B798" s="167"/>
      <c r="C798" s="167"/>
      <c r="D798" s="167"/>
      <c r="E798" s="168"/>
      <c r="F798" s="167"/>
      <c r="G798" s="167"/>
      <c r="H798" s="169"/>
      <c r="I798" s="170"/>
      <c r="J798" s="167"/>
      <c r="K798" s="167"/>
      <c r="L798" s="170"/>
      <c r="M798" s="167"/>
      <c r="N798" s="170"/>
      <c r="O798" s="167"/>
      <c r="P798" s="167"/>
      <c r="Q798" s="167"/>
      <c r="R798" s="167"/>
      <c r="S798" s="167"/>
      <c r="T798" s="167"/>
      <c r="U798" s="167"/>
      <c r="V798" s="167"/>
      <c r="W798" s="167"/>
      <c r="X798" s="167"/>
      <c r="Y798" s="167"/>
      <c r="Z798" s="167"/>
    </row>
    <row r="799" spans="1:26" ht="12.75" customHeight="1">
      <c r="A799" s="167"/>
      <c r="B799" s="167"/>
      <c r="C799" s="167"/>
      <c r="D799" s="167"/>
      <c r="E799" s="168"/>
      <c r="F799" s="167"/>
      <c r="G799" s="167"/>
      <c r="H799" s="169"/>
      <c r="I799" s="170"/>
      <c r="J799" s="167"/>
      <c r="K799" s="167"/>
      <c r="L799" s="170"/>
      <c r="M799" s="167"/>
      <c r="N799" s="170"/>
      <c r="O799" s="167"/>
      <c r="P799" s="167"/>
      <c r="Q799" s="167"/>
      <c r="R799" s="167"/>
      <c r="S799" s="167"/>
      <c r="T799" s="167"/>
      <c r="U799" s="167"/>
      <c r="V799" s="167"/>
      <c r="W799" s="167"/>
      <c r="X799" s="167"/>
      <c r="Y799" s="167"/>
      <c r="Z799" s="167"/>
    </row>
    <row r="800" spans="1:26" ht="12.75" customHeight="1">
      <c r="A800" s="167"/>
      <c r="B800" s="167"/>
      <c r="C800" s="167"/>
      <c r="D800" s="167"/>
      <c r="E800" s="168"/>
      <c r="F800" s="167"/>
      <c r="G800" s="167"/>
      <c r="H800" s="169"/>
      <c r="I800" s="170"/>
      <c r="J800" s="167"/>
      <c r="K800" s="167"/>
      <c r="L800" s="170"/>
      <c r="M800" s="167"/>
      <c r="N800" s="170"/>
      <c r="O800" s="167"/>
      <c r="P800" s="167"/>
      <c r="Q800" s="167"/>
      <c r="R800" s="167"/>
      <c r="S800" s="167"/>
      <c r="T800" s="167"/>
      <c r="U800" s="167"/>
      <c r="V800" s="167"/>
      <c r="W800" s="167"/>
      <c r="X800" s="167"/>
      <c r="Y800" s="167"/>
      <c r="Z800" s="167"/>
    </row>
    <row r="801" spans="1:26" ht="12.75" customHeight="1">
      <c r="A801" s="167"/>
      <c r="B801" s="167"/>
      <c r="C801" s="167"/>
      <c r="D801" s="167"/>
      <c r="E801" s="168"/>
      <c r="F801" s="167"/>
      <c r="G801" s="167"/>
      <c r="H801" s="169"/>
      <c r="I801" s="170"/>
      <c r="J801" s="167"/>
      <c r="K801" s="167"/>
      <c r="L801" s="170"/>
      <c r="M801" s="167"/>
      <c r="N801" s="170"/>
      <c r="O801" s="167"/>
      <c r="P801" s="167"/>
      <c r="Q801" s="167"/>
      <c r="R801" s="167"/>
      <c r="S801" s="167"/>
      <c r="T801" s="167"/>
      <c r="U801" s="167"/>
      <c r="V801" s="167"/>
      <c r="W801" s="167"/>
      <c r="X801" s="167"/>
      <c r="Y801" s="167"/>
      <c r="Z801" s="167"/>
    </row>
    <row r="802" spans="1:26" ht="12.75" customHeight="1">
      <c r="A802" s="167"/>
      <c r="B802" s="167"/>
      <c r="C802" s="167"/>
      <c r="D802" s="167"/>
      <c r="E802" s="168"/>
      <c r="F802" s="167"/>
      <c r="G802" s="167"/>
      <c r="H802" s="169"/>
      <c r="I802" s="170"/>
      <c r="J802" s="167"/>
      <c r="K802" s="167"/>
      <c r="L802" s="170"/>
      <c r="M802" s="167"/>
      <c r="N802" s="170"/>
      <c r="O802" s="167"/>
      <c r="P802" s="167"/>
      <c r="Q802" s="167"/>
      <c r="R802" s="167"/>
      <c r="S802" s="167"/>
      <c r="T802" s="167"/>
      <c r="U802" s="167"/>
      <c r="V802" s="167"/>
      <c r="W802" s="167"/>
      <c r="X802" s="167"/>
      <c r="Y802" s="167"/>
      <c r="Z802" s="167"/>
    </row>
    <row r="803" spans="1:26" ht="12.75" customHeight="1">
      <c r="A803" s="167"/>
      <c r="B803" s="167"/>
      <c r="C803" s="167"/>
      <c r="D803" s="167"/>
      <c r="E803" s="168"/>
      <c r="F803" s="167"/>
      <c r="G803" s="167"/>
      <c r="H803" s="169"/>
      <c r="I803" s="170"/>
      <c r="J803" s="167"/>
      <c r="K803" s="167"/>
      <c r="L803" s="170"/>
      <c r="M803" s="167"/>
      <c r="N803" s="170"/>
      <c r="O803" s="167"/>
      <c r="P803" s="167"/>
      <c r="Q803" s="167"/>
      <c r="R803" s="167"/>
      <c r="S803" s="167"/>
      <c r="T803" s="167"/>
      <c r="U803" s="167"/>
      <c r="V803" s="167"/>
      <c r="W803" s="167"/>
      <c r="X803" s="167"/>
      <c r="Y803" s="167"/>
      <c r="Z803" s="167"/>
    </row>
    <row r="804" spans="1:26" ht="12.75" customHeight="1">
      <c r="A804" s="167"/>
      <c r="B804" s="167"/>
      <c r="C804" s="167"/>
      <c r="D804" s="167"/>
      <c r="E804" s="168"/>
      <c r="F804" s="167"/>
      <c r="G804" s="167"/>
      <c r="H804" s="169"/>
      <c r="I804" s="170"/>
      <c r="J804" s="167"/>
      <c r="K804" s="167"/>
      <c r="L804" s="170"/>
      <c r="M804" s="167"/>
      <c r="N804" s="170"/>
      <c r="O804" s="167"/>
      <c r="P804" s="167"/>
      <c r="Q804" s="167"/>
      <c r="R804" s="167"/>
      <c r="S804" s="167"/>
      <c r="T804" s="167"/>
      <c r="U804" s="167"/>
      <c r="V804" s="167"/>
      <c r="W804" s="167"/>
      <c r="X804" s="167"/>
      <c r="Y804" s="167"/>
      <c r="Z804" s="167"/>
    </row>
    <row r="805" spans="1:26" ht="12.75" customHeight="1">
      <c r="A805" s="167"/>
      <c r="B805" s="167"/>
      <c r="C805" s="167"/>
      <c r="D805" s="167"/>
      <c r="E805" s="168"/>
      <c r="F805" s="167"/>
      <c r="G805" s="167"/>
      <c r="H805" s="169"/>
      <c r="I805" s="170"/>
      <c r="J805" s="167"/>
      <c r="K805" s="167"/>
      <c r="L805" s="170"/>
      <c r="M805" s="167"/>
      <c r="N805" s="170"/>
      <c r="O805" s="167"/>
      <c r="P805" s="167"/>
      <c r="Q805" s="167"/>
      <c r="R805" s="167"/>
      <c r="S805" s="167"/>
      <c r="T805" s="167"/>
      <c r="U805" s="167"/>
      <c r="V805" s="167"/>
      <c r="W805" s="167"/>
      <c r="X805" s="167"/>
      <c r="Y805" s="167"/>
      <c r="Z805" s="167"/>
    </row>
    <row r="806" spans="1:26" ht="12.75" customHeight="1">
      <c r="A806" s="167"/>
      <c r="B806" s="167"/>
      <c r="C806" s="167"/>
      <c r="D806" s="167"/>
      <c r="E806" s="168"/>
      <c r="F806" s="167"/>
      <c r="G806" s="167"/>
      <c r="H806" s="169"/>
      <c r="I806" s="170"/>
      <c r="J806" s="167"/>
      <c r="K806" s="167"/>
      <c r="L806" s="170"/>
      <c r="M806" s="167"/>
      <c r="N806" s="170"/>
      <c r="O806" s="167"/>
      <c r="P806" s="167"/>
      <c r="Q806" s="167"/>
      <c r="R806" s="167"/>
      <c r="S806" s="167"/>
      <c r="T806" s="167"/>
      <c r="U806" s="167"/>
      <c r="V806" s="167"/>
      <c r="W806" s="167"/>
      <c r="X806" s="167"/>
      <c r="Y806" s="167"/>
      <c r="Z806" s="167"/>
    </row>
    <row r="807" spans="1:26" ht="12.75" customHeight="1">
      <c r="A807" s="167"/>
      <c r="B807" s="167"/>
      <c r="C807" s="167"/>
      <c r="D807" s="167"/>
      <c r="E807" s="168"/>
      <c r="F807" s="167"/>
      <c r="G807" s="167"/>
      <c r="H807" s="169"/>
      <c r="I807" s="170"/>
      <c r="J807" s="167"/>
      <c r="K807" s="167"/>
      <c r="L807" s="170"/>
      <c r="M807" s="167"/>
      <c r="N807" s="170"/>
      <c r="O807" s="167"/>
      <c r="P807" s="167"/>
      <c r="Q807" s="167"/>
      <c r="R807" s="167"/>
      <c r="S807" s="167"/>
      <c r="T807" s="167"/>
      <c r="U807" s="167"/>
      <c r="V807" s="167"/>
      <c r="W807" s="167"/>
      <c r="X807" s="167"/>
      <c r="Y807" s="167"/>
      <c r="Z807" s="167"/>
    </row>
    <row r="808" spans="1:26" ht="12.75" customHeight="1">
      <c r="A808" s="167"/>
      <c r="B808" s="167"/>
      <c r="C808" s="167"/>
      <c r="D808" s="167"/>
      <c r="E808" s="168"/>
      <c r="F808" s="167"/>
      <c r="G808" s="167"/>
      <c r="H808" s="169"/>
      <c r="I808" s="170"/>
      <c r="J808" s="167"/>
      <c r="K808" s="167"/>
      <c r="L808" s="170"/>
      <c r="M808" s="167"/>
      <c r="N808" s="170"/>
      <c r="O808" s="167"/>
      <c r="P808" s="167"/>
      <c r="Q808" s="167"/>
      <c r="R808" s="167"/>
      <c r="S808" s="167"/>
      <c r="T808" s="167"/>
      <c r="U808" s="167"/>
      <c r="V808" s="167"/>
      <c r="W808" s="167"/>
      <c r="X808" s="167"/>
      <c r="Y808" s="167"/>
      <c r="Z808" s="167"/>
    </row>
    <row r="809" spans="1:26" ht="12.75" customHeight="1">
      <c r="A809" s="167"/>
      <c r="B809" s="167"/>
      <c r="C809" s="167"/>
      <c r="D809" s="167"/>
      <c r="E809" s="168"/>
      <c r="F809" s="167"/>
      <c r="G809" s="167"/>
      <c r="H809" s="169"/>
      <c r="I809" s="170"/>
      <c r="J809" s="167"/>
      <c r="K809" s="167"/>
      <c r="L809" s="170"/>
      <c r="M809" s="167"/>
      <c r="N809" s="170"/>
      <c r="O809" s="167"/>
      <c r="P809" s="167"/>
      <c r="Q809" s="167"/>
      <c r="R809" s="167"/>
      <c r="S809" s="167"/>
      <c r="T809" s="167"/>
      <c r="U809" s="167"/>
      <c r="V809" s="167"/>
      <c r="W809" s="167"/>
      <c r="X809" s="167"/>
      <c r="Y809" s="167"/>
      <c r="Z809" s="167"/>
    </row>
    <row r="810" spans="1:26" ht="12.75" customHeight="1">
      <c r="A810" s="167"/>
      <c r="B810" s="167"/>
      <c r="C810" s="167"/>
      <c r="D810" s="167"/>
      <c r="E810" s="168"/>
      <c r="F810" s="167"/>
      <c r="G810" s="167"/>
      <c r="H810" s="169"/>
      <c r="I810" s="170"/>
      <c r="J810" s="167"/>
      <c r="K810" s="167"/>
      <c r="L810" s="170"/>
      <c r="M810" s="167"/>
      <c r="N810" s="170"/>
      <c r="O810" s="167"/>
      <c r="P810" s="167"/>
      <c r="Q810" s="167"/>
      <c r="R810" s="167"/>
      <c r="S810" s="167"/>
      <c r="T810" s="167"/>
      <c r="U810" s="167"/>
      <c r="V810" s="167"/>
      <c r="W810" s="167"/>
      <c r="X810" s="167"/>
      <c r="Y810" s="167"/>
      <c r="Z810" s="167"/>
    </row>
    <row r="811" spans="1:26" ht="12.75" customHeight="1">
      <c r="A811" s="167"/>
      <c r="B811" s="167"/>
      <c r="C811" s="167"/>
      <c r="D811" s="167"/>
      <c r="E811" s="168"/>
      <c r="F811" s="167"/>
      <c r="G811" s="167"/>
      <c r="H811" s="169"/>
      <c r="I811" s="170"/>
      <c r="J811" s="167"/>
      <c r="K811" s="167"/>
      <c r="L811" s="170"/>
      <c r="M811" s="167"/>
      <c r="N811" s="170"/>
      <c r="O811" s="167"/>
      <c r="P811" s="167"/>
      <c r="Q811" s="167"/>
      <c r="R811" s="167"/>
      <c r="S811" s="167"/>
      <c r="T811" s="167"/>
      <c r="U811" s="167"/>
      <c r="V811" s="167"/>
      <c r="W811" s="167"/>
      <c r="X811" s="167"/>
      <c r="Y811" s="167"/>
      <c r="Z811" s="167"/>
    </row>
    <row r="812" spans="1:26" ht="12.75" customHeight="1">
      <c r="A812" s="167"/>
      <c r="B812" s="167"/>
      <c r="C812" s="167"/>
      <c r="D812" s="167"/>
      <c r="E812" s="168"/>
      <c r="F812" s="167"/>
      <c r="G812" s="167"/>
      <c r="H812" s="169"/>
      <c r="I812" s="170"/>
      <c r="J812" s="167"/>
      <c r="K812" s="167"/>
      <c r="L812" s="170"/>
      <c r="M812" s="167"/>
      <c r="N812" s="170"/>
      <c r="O812" s="167"/>
      <c r="P812" s="167"/>
      <c r="Q812" s="167"/>
      <c r="R812" s="167"/>
      <c r="S812" s="167"/>
      <c r="T812" s="167"/>
      <c r="U812" s="167"/>
      <c r="V812" s="167"/>
      <c r="W812" s="167"/>
      <c r="X812" s="167"/>
      <c r="Y812" s="167"/>
      <c r="Z812" s="167"/>
    </row>
    <row r="813" spans="1:26" ht="12.75" customHeight="1">
      <c r="A813" s="167"/>
      <c r="B813" s="167"/>
      <c r="C813" s="167"/>
      <c r="D813" s="167"/>
      <c r="E813" s="168"/>
      <c r="F813" s="167"/>
      <c r="G813" s="167"/>
      <c r="H813" s="169"/>
      <c r="I813" s="170"/>
      <c r="J813" s="167"/>
      <c r="K813" s="167"/>
      <c r="L813" s="170"/>
      <c r="M813" s="167"/>
      <c r="N813" s="170"/>
      <c r="O813" s="167"/>
      <c r="P813" s="167"/>
      <c r="Q813" s="167"/>
      <c r="R813" s="167"/>
      <c r="S813" s="167"/>
      <c r="T813" s="167"/>
      <c r="U813" s="167"/>
      <c r="V813" s="167"/>
      <c r="W813" s="167"/>
      <c r="X813" s="167"/>
      <c r="Y813" s="167"/>
      <c r="Z813" s="167"/>
    </row>
    <row r="814" spans="1:26" ht="12.75" customHeight="1">
      <c r="A814" s="167"/>
      <c r="B814" s="167"/>
      <c r="C814" s="167"/>
      <c r="D814" s="167"/>
      <c r="E814" s="168"/>
      <c r="F814" s="167"/>
      <c r="G814" s="167"/>
      <c r="H814" s="169"/>
      <c r="I814" s="170"/>
      <c r="J814" s="167"/>
      <c r="K814" s="167"/>
      <c r="L814" s="170"/>
      <c r="M814" s="167"/>
      <c r="N814" s="170"/>
      <c r="O814" s="167"/>
      <c r="P814" s="167"/>
      <c r="Q814" s="167"/>
      <c r="R814" s="167"/>
      <c r="S814" s="167"/>
      <c r="T814" s="167"/>
      <c r="U814" s="167"/>
      <c r="V814" s="167"/>
      <c r="W814" s="167"/>
      <c r="X814" s="167"/>
      <c r="Y814" s="167"/>
      <c r="Z814" s="167"/>
    </row>
    <row r="815" spans="1:26" ht="12.75" customHeight="1">
      <c r="A815" s="167"/>
      <c r="B815" s="167"/>
      <c r="C815" s="167"/>
      <c r="D815" s="167"/>
      <c r="E815" s="168"/>
      <c r="F815" s="167"/>
      <c r="G815" s="167"/>
      <c r="H815" s="169"/>
      <c r="I815" s="170"/>
      <c r="J815" s="167"/>
      <c r="K815" s="167"/>
      <c r="L815" s="170"/>
      <c r="M815" s="167"/>
      <c r="N815" s="170"/>
      <c r="O815" s="167"/>
      <c r="P815" s="167"/>
      <c r="Q815" s="167"/>
      <c r="R815" s="167"/>
      <c r="S815" s="167"/>
      <c r="T815" s="167"/>
      <c r="U815" s="167"/>
      <c r="V815" s="167"/>
      <c r="W815" s="167"/>
      <c r="X815" s="167"/>
      <c r="Y815" s="167"/>
      <c r="Z815" s="167"/>
    </row>
    <row r="816" spans="1:26" ht="12.75" customHeight="1">
      <c r="A816" s="167"/>
      <c r="B816" s="167"/>
      <c r="C816" s="167"/>
      <c r="D816" s="167"/>
      <c r="E816" s="168"/>
      <c r="F816" s="167"/>
      <c r="G816" s="167"/>
      <c r="H816" s="169"/>
      <c r="I816" s="170"/>
      <c r="J816" s="167"/>
      <c r="K816" s="167"/>
      <c r="L816" s="170"/>
      <c r="M816" s="167"/>
      <c r="N816" s="170"/>
      <c r="O816" s="167"/>
      <c r="P816" s="167"/>
      <c r="Q816" s="167"/>
      <c r="R816" s="167"/>
      <c r="S816" s="167"/>
      <c r="T816" s="167"/>
      <c r="U816" s="167"/>
      <c r="V816" s="167"/>
      <c r="W816" s="167"/>
      <c r="X816" s="167"/>
      <c r="Y816" s="167"/>
      <c r="Z816" s="167"/>
    </row>
    <row r="817" spans="1:26" ht="12.75" customHeight="1">
      <c r="A817" s="167"/>
      <c r="B817" s="167"/>
      <c r="C817" s="167"/>
      <c r="D817" s="167"/>
      <c r="E817" s="168"/>
      <c r="F817" s="167"/>
      <c r="G817" s="167"/>
      <c r="H817" s="169"/>
      <c r="I817" s="170"/>
      <c r="J817" s="167"/>
      <c r="K817" s="167"/>
      <c r="L817" s="170"/>
      <c r="M817" s="167"/>
      <c r="N817" s="170"/>
      <c r="O817" s="167"/>
      <c r="P817" s="167"/>
      <c r="Q817" s="167"/>
      <c r="R817" s="167"/>
      <c r="S817" s="167"/>
      <c r="T817" s="167"/>
      <c r="U817" s="167"/>
      <c r="V817" s="167"/>
      <c r="W817" s="167"/>
      <c r="X817" s="167"/>
      <c r="Y817" s="167"/>
      <c r="Z817" s="167"/>
    </row>
    <row r="818" spans="1:26" ht="12.75" customHeight="1">
      <c r="A818" s="167"/>
      <c r="B818" s="167"/>
      <c r="C818" s="167"/>
      <c r="D818" s="167"/>
      <c r="E818" s="168"/>
      <c r="F818" s="167"/>
      <c r="G818" s="167"/>
      <c r="H818" s="169"/>
      <c r="I818" s="170"/>
      <c r="J818" s="167"/>
      <c r="K818" s="167"/>
      <c r="L818" s="170"/>
      <c r="M818" s="167"/>
      <c r="N818" s="170"/>
      <c r="O818" s="167"/>
      <c r="P818" s="167"/>
      <c r="Q818" s="167"/>
      <c r="R818" s="167"/>
      <c r="S818" s="167"/>
      <c r="T818" s="167"/>
      <c r="U818" s="167"/>
      <c r="V818" s="167"/>
      <c r="W818" s="167"/>
      <c r="X818" s="167"/>
      <c r="Y818" s="167"/>
      <c r="Z818" s="167"/>
    </row>
    <row r="819" spans="1:26" ht="12.75" customHeight="1">
      <c r="A819" s="167"/>
      <c r="B819" s="167"/>
      <c r="C819" s="167"/>
      <c r="D819" s="167"/>
      <c r="E819" s="168"/>
      <c r="F819" s="167"/>
      <c r="G819" s="167"/>
      <c r="H819" s="169"/>
      <c r="I819" s="170"/>
      <c r="J819" s="167"/>
      <c r="K819" s="167"/>
      <c r="L819" s="170"/>
      <c r="M819" s="167"/>
      <c r="N819" s="170"/>
      <c r="O819" s="167"/>
      <c r="P819" s="167"/>
      <c r="Q819" s="167"/>
      <c r="R819" s="167"/>
      <c r="S819" s="167"/>
      <c r="T819" s="167"/>
      <c r="U819" s="167"/>
      <c r="V819" s="167"/>
      <c r="W819" s="167"/>
      <c r="X819" s="167"/>
      <c r="Y819" s="167"/>
      <c r="Z819" s="167"/>
    </row>
    <row r="820" spans="1:26" ht="12.75" customHeight="1">
      <c r="A820" s="167"/>
      <c r="B820" s="167"/>
      <c r="C820" s="167"/>
      <c r="D820" s="167"/>
      <c r="E820" s="168"/>
      <c r="F820" s="167"/>
      <c r="G820" s="167"/>
      <c r="H820" s="169"/>
      <c r="I820" s="170"/>
      <c r="J820" s="167"/>
      <c r="K820" s="167"/>
      <c r="L820" s="170"/>
      <c r="M820" s="167"/>
      <c r="N820" s="170"/>
      <c r="O820" s="167"/>
      <c r="P820" s="167"/>
      <c r="Q820" s="167"/>
      <c r="R820" s="167"/>
      <c r="S820" s="167"/>
      <c r="T820" s="167"/>
      <c r="U820" s="167"/>
      <c r="V820" s="167"/>
      <c r="W820" s="167"/>
      <c r="X820" s="167"/>
      <c r="Y820" s="167"/>
      <c r="Z820" s="167"/>
    </row>
    <row r="821" spans="1:26" ht="12.75" customHeight="1">
      <c r="A821" s="167"/>
      <c r="B821" s="167"/>
      <c r="C821" s="167"/>
      <c r="D821" s="167"/>
      <c r="E821" s="168"/>
      <c r="F821" s="167"/>
      <c r="G821" s="167"/>
      <c r="H821" s="169"/>
      <c r="I821" s="170"/>
      <c r="J821" s="167"/>
      <c r="K821" s="167"/>
      <c r="L821" s="170"/>
      <c r="M821" s="167"/>
      <c r="N821" s="170"/>
      <c r="O821" s="167"/>
      <c r="P821" s="167"/>
      <c r="Q821" s="167"/>
      <c r="R821" s="167"/>
      <c r="S821" s="167"/>
      <c r="T821" s="167"/>
      <c r="U821" s="167"/>
      <c r="V821" s="167"/>
      <c r="W821" s="167"/>
      <c r="X821" s="167"/>
      <c r="Y821" s="167"/>
      <c r="Z821" s="167"/>
    </row>
    <row r="822" spans="1:26" ht="12.75" customHeight="1">
      <c r="A822" s="167"/>
      <c r="B822" s="167"/>
      <c r="C822" s="167"/>
      <c r="D822" s="167"/>
      <c r="E822" s="168"/>
      <c r="F822" s="167"/>
      <c r="G822" s="167"/>
      <c r="H822" s="169"/>
      <c r="I822" s="170"/>
      <c r="J822" s="167"/>
      <c r="K822" s="167"/>
      <c r="L822" s="170"/>
      <c r="M822" s="167"/>
      <c r="N822" s="170"/>
      <c r="O822" s="167"/>
      <c r="P822" s="167"/>
      <c r="Q822" s="167"/>
      <c r="R822" s="167"/>
      <c r="S822" s="167"/>
      <c r="T822" s="167"/>
      <c r="U822" s="167"/>
      <c r="V822" s="167"/>
      <c r="W822" s="167"/>
      <c r="X822" s="167"/>
      <c r="Y822" s="167"/>
      <c r="Z822" s="167"/>
    </row>
    <row r="823" spans="1:26" ht="12.75" customHeight="1">
      <c r="A823" s="167"/>
      <c r="B823" s="167"/>
      <c r="C823" s="167"/>
      <c r="D823" s="167"/>
      <c r="E823" s="168"/>
      <c r="F823" s="167"/>
      <c r="G823" s="167"/>
      <c r="H823" s="169"/>
      <c r="I823" s="170"/>
      <c r="J823" s="167"/>
      <c r="K823" s="167"/>
      <c r="L823" s="170"/>
      <c r="M823" s="167"/>
      <c r="N823" s="170"/>
      <c r="O823" s="167"/>
      <c r="P823" s="167"/>
      <c r="Q823" s="167"/>
      <c r="R823" s="167"/>
      <c r="S823" s="167"/>
      <c r="T823" s="167"/>
      <c r="U823" s="167"/>
      <c r="V823" s="167"/>
      <c r="W823" s="167"/>
      <c r="X823" s="167"/>
      <c r="Y823" s="167"/>
      <c r="Z823" s="167"/>
    </row>
    <row r="824" spans="1:26" ht="12.75" customHeight="1">
      <c r="A824" s="167"/>
      <c r="B824" s="167"/>
      <c r="C824" s="167"/>
      <c r="D824" s="167"/>
      <c r="E824" s="168"/>
      <c r="F824" s="167"/>
      <c r="G824" s="167"/>
      <c r="H824" s="169"/>
      <c r="I824" s="170"/>
      <c r="J824" s="167"/>
      <c r="K824" s="167"/>
      <c r="L824" s="170"/>
      <c r="M824" s="167"/>
      <c r="N824" s="170"/>
      <c r="O824" s="167"/>
      <c r="P824" s="167"/>
      <c r="Q824" s="167"/>
      <c r="R824" s="167"/>
      <c r="S824" s="167"/>
      <c r="T824" s="167"/>
      <c r="U824" s="167"/>
      <c r="V824" s="167"/>
      <c r="W824" s="167"/>
      <c r="X824" s="167"/>
      <c r="Y824" s="167"/>
      <c r="Z824" s="167"/>
    </row>
    <row r="825" spans="1:26" ht="12.75" customHeight="1">
      <c r="A825" s="167"/>
      <c r="B825" s="167"/>
      <c r="C825" s="167"/>
      <c r="D825" s="167"/>
      <c r="E825" s="168"/>
      <c r="F825" s="167"/>
      <c r="G825" s="167"/>
      <c r="H825" s="169"/>
      <c r="I825" s="170"/>
      <c r="J825" s="167"/>
      <c r="K825" s="167"/>
      <c r="L825" s="170"/>
      <c r="M825" s="167"/>
      <c r="N825" s="170"/>
      <c r="O825" s="167"/>
      <c r="P825" s="167"/>
      <c r="Q825" s="167"/>
      <c r="R825" s="167"/>
      <c r="S825" s="167"/>
      <c r="T825" s="167"/>
      <c r="U825" s="167"/>
      <c r="V825" s="167"/>
      <c r="W825" s="167"/>
      <c r="X825" s="167"/>
      <c r="Y825" s="167"/>
      <c r="Z825" s="167"/>
    </row>
    <row r="826" spans="1:26" ht="12.75" customHeight="1">
      <c r="A826" s="167"/>
      <c r="B826" s="167"/>
      <c r="C826" s="167"/>
      <c r="D826" s="167"/>
      <c r="E826" s="168"/>
      <c r="F826" s="167"/>
      <c r="G826" s="167"/>
      <c r="H826" s="169"/>
      <c r="I826" s="170"/>
      <c r="J826" s="167"/>
      <c r="K826" s="167"/>
      <c r="L826" s="170"/>
      <c r="M826" s="167"/>
      <c r="N826" s="170"/>
      <c r="O826" s="167"/>
      <c r="P826" s="167"/>
      <c r="Q826" s="167"/>
      <c r="R826" s="167"/>
      <c r="S826" s="167"/>
      <c r="T826" s="167"/>
      <c r="U826" s="167"/>
      <c r="V826" s="167"/>
      <c r="W826" s="167"/>
      <c r="X826" s="167"/>
      <c r="Y826" s="167"/>
      <c r="Z826" s="167"/>
    </row>
    <row r="827" spans="1:26" ht="12.75" customHeight="1">
      <c r="A827" s="167"/>
      <c r="B827" s="167"/>
      <c r="C827" s="167"/>
      <c r="D827" s="167"/>
      <c r="E827" s="168"/>
      <c r="F827" s="167"/>
      <c r="G827" s="167"/>
      <c r="H827" s="169"/>
      <c r="I827" s="170"/>
      <c r="J827" s="167"/>
      <c r="K827" s="167"/>
      <c r="L827" s="170"/>
      <c r="M827" s="167"/>
      <c r="N827" s="170"/>
      <c r="O827" s="167"/>
      <c r="P827" s="167"/>
      <c r="Q827" s="167"/>
      <c r="R827" s="167"/>
      <c r="S827" s="167"/>
      <c r="T827" s="167"/>
      <c r="U827" s="167"/>
      <c r="V827" s="167"/>
      <c r="W827" s="167"/>
      <c r="X827" s="167"/>
      <c r="Y827" s="167"/>
      <c r="Z827" s="167"/>
    </row>
    <row r="828" spans="1:26" ht="12.75" customHeight="1">
      <c r="A828" s="167"/>
      <c r="B828" s="167"/>
      <c r="C828" s="167"/>
      <c r="D828" s="167"/>
      <c r="E828" s="168"/>
      <c r="F828" s="167"/>
      <c r="G828" s="167"/>
      <c r="H828" s="169"/>
      <c r="I828" s="170"/>
      <c r="J828" s="167"/>
      <c r="K828" s="167"/>
      <c r="L828" s="170"/>
      <c r="M828" s="167"/>
      <c r="N828" s="170"/>
      <c r="O828" s="167"/>
      <c r="P828" s="167"/>
      <c r="Q828" s="167"/>
      <c r="R828" s="167"/>
      <c r="S828" s="167"/>
      <c r="T828" s="167"/>
      <c r="U828" s="167"/>
      <c r="V828" s="167"/>
      <c r="W828" s="167"/>
      <c r="X828" s="167"/>
      <c r="Y828" s="167"/>
      <c r="Z828" s="167"/>
    </row>
    <row r="829" spans="1:26" ht="12.75" customHeight="1">
      <c r="A829" s="167"/>
      <c r="B829" s="167"/>
      <c r="C829" s="167"/>
      <c r="D829" s="167"/>
      <c r="E829" s="168"/>
      <c r="F829" s="167"/>
      <c r="G829" s="167"/>
      <c r="H829" s="169"/>
      <c r="I829" s="170"/>
      <c r="J829" s="167"/>
      <c r="K829" s="167"/>
      <c r="L829" s="170"/>
      <c r="M829" s="167"/>
      <c r="N829" s="170"/>
      <c r="O829" s="167"/>
      <c r="P829" s="167"/>
      <c r="Q829" s="167"/>
      <c r="R829" s="167"/>
      <c r="S829" s="167"/>
      <c r="T829" s="167"/>
      <c r="U829" s="167"/>
      <c r="V829" s="167"/>
      <c r="W829" s="167"/>
      <c r="X829" s="167"/>
      <c r="Y829" s="167"/>
      <c r="Z829" s="167"/>
    </row>
    <row r="830" spans="1:26" ht="12.75" customHeight="1">
      <c r="A830" s="167"/>
      <c r="B830" s="167"/>
      <c r="C830" s="167"/>
      <c r="D830" s="167"/>
      <c r="E830" s="168"/>
      <c r="F830" s="167"/>
      <c r="G830" s="167"/>
      <c r="H830" s="169"/>
      <c r="I830" s="170"/>
      <c r="J830" s="167"/>
      <c r="K830" s="167"/>
      <c r="L830" s="170"/>
      <c r="M830" s="167"/>
      <c r="N830" s="170"/>
      <c r="O830" s="167"/>
      <c r="P830" s="167"/>
      <c r="Q830" s="167"/>
      <c r="R830" s="167"/>
      <c r="S830" s="167"/>
      <c r="T830" s="167"/>
      <c r="U830" s="167"/>
      <c r="V830" s="167"/>
      <c r="W830" s="167"/>
      <c r="X830" s="167"/>
      <c r="Y830" s="167"/>
      <c r="Z830" s="167"/>
    </row>
    <row r="831" spans="1:26" ht="12.75" customHeight="1">
      <c r="A831" s="167"/>
      <c r="B831" s="167"/>
      <c r="C831" s="167"/>
      <c r="D831" s="167"/>
      <c r="E831" s="168"/>
      <c r="F831" s="167"/>
      <c r="G831" s="167"/>
      <c r="H831" s="169"/>
      <c r="I831" s="170"/>
      <c r="J831" s="167"/>
      <c r="K831" s="167"/>
      <c r="L831" s="170"/>
      <c r="M831" s="167"/>
      <c r="N831" s="170"/>
      <c r="O831" s="167"/>
      <c r="P831" s="167"/>
      <c r="Q831" s="167"/>
      <c r="R831" s="167"/>
      <c r="S831" s="167"/>
      <c r="T831" s="167"/>
      <c r="U831" s="167"/>
      <c r="V831" s="167"/>
      <c r="W831" s="167"/>
      <c r="X831" s="167"/>
      <c r="Y831" s="167"/>
      <c r="Z831" s="167"/>
    </row>
    <row r="832" spans="1:26" ht="12.75" customHeight="1">
      <c r="A832" s="167"/>
      <c r="B832" s="167"/>
      <c r="C832" s="167"/>
      <c r="D832" s="167"/>
      <c r="E832" s="168"/>
      <c r="F832" s="167"/>
      <c r="G832" s="167"/>
      <c r="H832" s="169"/>
      <c r="I832" s="170"/>
      <c r="J832" s="167"/>
      <c r="K832" s="167"/>
      <c r="L832" s="170"/>
      <c r="M832" s="167"/>
      <c r="N832" s="170"/>
      <c r="O832" s="167"/>
      <c r="P832" s="167"/>
      <c r="Q832" s="167"/>
      <c r="R832" s="167"/>
      <c r="S832" s="167"/>
      <c r="T832" s="167"/>
      <c r="U832" s="167"/>
      <c r="V832" s="167"/>
      <c r="W832" s="167"/>
      <c r="X832" s="167"/>
      <c r="Y832" s="167"/>
      <c r="Z832" s="167"/>
    </row>
    <row r="833" spans="1:26" ht="12.75" customHeight="1">
      <c r="A833" s="167"/>
      <c r="B833" s="167"/>
      <c r="C833" s="167"/>
      <c r="D833" s="167"/>
      <c r="E833" s="168"/>
      <c r="F833" s="167"/>
      <c r="G833" s="167"/>
      <c r="H833" s="169"/>
      <c r="I833" s="170"/>
      <c r="J833" s="167"/>
      <c r="K833" s="167"/>
      <c r="L833" s="170"/>
      <c r="M833" s="167"/>
      <c r="N833" s="170"/>
      <c r="O833" s="167"/>
      <c r="P833" s="167"/>
      <c r="Q833" s="167"/>
      <c r="R833" s="167"/>
      <c r="S833" s="167"/>
      <c r="T833" s="167"/>
      <c r="U833" s="167"/>
      <c r="V833" s="167"/>
      <c r="W833" s="167"/>
      <c r="X833" s="167"/>
      <c r="Y833" s="167"/>
      <c r="Z833" s="167"/>
    </row>
    <row r="834" spans="1:26" ht="12.75" customHeight="1">
      <c r="A834" s="167"/>
      <c r="B834" s="167"/>
      <c r="C834" s="167"/>
      <c r="D834" s="167"/>
      <c r="E834" s="168"/>
      <c r="F834" s="167"/>
      <c r="G834" s="167"/>
      <c r="H834" s="169"/>
      <c r="I834" s="170"/>
      <c r="J834" s="167"/>
      <c r="K834" s="167"/>
      <c r="L834" s="170"/>
      <c r="M834" s="167"/>
      <c r="N834" s="170"/>
      <c r="O834" s="167"/>
      <c r="P834" s="167"/>
      <c r="Q834" s="167"/>
      <c r="R834" s="167"/>
      <c r="S834" s="167"/>
      <c r="T834" s="167"/>
      <c r="U834" s="167"/>
      <c r="V834" s="167"/>
      <c r="W834" s="167"/>
      <c r="X834" s="167"/>
      <c r="Y834" s="167"/>
      <c r="Z834" s="167"/>
    </row>
    <row r="835" spans="1:26" ht="12.75" customHeight="1">
      <c r="A835" s="167"/>
      <c r="B835" s="167"/>
      <c r="C835" s="167"/>
      <c r="D835" s="167"/>
      <c r="E835" s="168"/>
      <c r="F835" s="167"/>
      <c r="G835" s="167"/>
      <c r="H835" s="169"/>
      <c r="I835" s="170"/>
      <c r="J835" s="167"/>
      <c r="K835" s="167"/>
      <c r="L835" s="170"/>
      <c r="M835" s="167"/>
      <c r="N835" s="170"/>
      <c r="O835" s="167"/>
      <c r="P835" s="167"/>
      <c r="Q835" s="167"/>
      <c r="R835" s="167"/>
      <c r="S835" s="167"/>
      <c r="T835" s="167"/>
      <c r="U835" s="167"/>
      <c r="V835" s="167"/>
      <c r="W835" s="167"/>
      <c r="X835" s="167"/>
      <c r="Y835" s="167"/>
      <c r="Z835" s="167"/>
    </row>
    <row r="836" spans="1:26" ht="12.75" customHeight="1">
      <c r="A836" s="167"/>
      <c r="B836" s="167"/>
      <c r="C836" s="167"/>
      <c r="D836" s="167"/>
      <c r="E836" s="168"/>
      <c r="F836" s="167"/>
      <c r="G836" s="167"/>
      <c r="H836" s="169"/>
      <c r="I836" s="170"/>
      <c r="J836" s="167"/>
      <c r="K836" s="167"/>
      <c r="L836" s="170"/>
      <c r="M836" s="167"/>
      <c r="N836" s="170"/>
      <c r="O836" s="167"/>
      <c r="P836" s="167"/>
      <c r="Q836" s="167"/>
      <c r="R836" s="167"/>
      <c r="S836" s="167"/>
      <c r="T836" s="167"/>
      <c r="U836" s="167"/>
      <c r="V836" s="167"/>
      <c r="W836" s="167"/>
      <c r="X836" s="167"/>
      <c r="Y836" s="167"/>
      <c r="Z836" s="167"/>
    </row>
    <row r="837" spans="1:26" ht="12.75" customHeight="1">
      <c r="A837" s="167"/>
      <c r="B837" s="167"/>
      <c r="C837" s="167"/>
      <c r="D837" s="167"/>
      <c r="E837" s="168"/>
      <c r="F837" s="167"/>
      <c r="G837" s="167"/>
      <c r="H837" s="169"/>
      <c r="I837" s="170"/>
      <c r="J837" s="167"/>
      <c r="K837" s="167"/>
      <c r="L837" s="170"/>
      <c r="M837" s="167"/>
      <c r="N837" s="170"/>
      <c r="O837" s="167"/>
      <c r="P837" s="167"/>
      <c r="Q837" s="167"/>
      <c r="R837" s="167"/>
      <c r="S837" s="167"/>
      <c r="T837" s="167"/>
      <c r="U837" s="167"/>
      <c r="V837" s="167"/>
      <c r="W837" s="167"/>
      <c r="X837" s="167"/>
      <c r="Y837" s="167"/>
      <c r="Z837" s="167"/>
    </row>
    <row r="838" spans="1:26" ht="12.75" customHeight="1">
      <c r="A838" s="167"/>
      <c r="B838" s="167"/>
      <c r="C838" s="167"/>
      <c r="D838" s="167"/>
      <c r="E838" s="168"/>
      <c r="F838" s="167"/>
      <c r="G838" s="167"/>
      <c r="H838" s="169"/>
      <c r="I838" s="170"/>
      <c r="J838" s="167"/>
      <c r="K838" s="167"/>
      <c r="L838" s="170"/>
      <c r="M838" s="167"/>
      <c r="N838" s="170"/>
      <c r="O838" s="167"/>
      <c r="P838" s="167"/>
      <c r="Q838" s="167"/>
      <c r="R838" s="167"/>
      <c r="S838" s="167"/>
      <c r="T838" s="167"/>
      <c r="U838" s="167"/>
      <c r="V838" s="167"/>
      <c r="W838" s="167"/>
      <c r="X838" s="167"/>
      <c r="Y838" s="167"/>
      <c r="Z838" s="167"/>
    </row>
    <row r="839" spans="1:26" ht="12.75" customHeight="1">
      <c r="A839" s="167"/>
      <c r="B839" s="167"/>
      <c r="C839" s="167"/>
      <c r="D839" s="167"/>
      <c r="E839" s="168"/>
      <c r="F839" s="167"/>
      <c r="G839" s="167"/>
      <c r="H839" s="169"/>
      <c r="I839" s="170"/>
      <c r="J839" s="167"/>
      <c r="K839" s="167"/>
      <c r="L839" s="170"/>
      <c r="M839" s="167"/>
      <c r="N839" s="170"/>
      <c r="O839" s="167"/>
      <c r="P839" s="167"/>
      <c r="Q839" s="167"/>
      <c r="R839" s="167"/>
      <c r="S839" s="167"/>
      <c r="T839" s="167"/>
      <c r="U839" s="167"/>
      <c r="V839" s="167"/>
      <c r="W839" s="167"/>
      <c r="X839" s="167"/>
      <c r="Y839" s="167"/>
      <c r="Z839" s="167"/>
    </row>
    <row r="840" spans="1:26" ht="12.75" customHeight="1">
      <c r="A840" s="167"/>
      <c r="B840" s="167"/>
      <c r="C840" s="167"/>
      <c r="D840" s="167"/>
      <c r="E840" s="168"/>
      <c r="F840" s="167"/>
      <c r="G840" s="167"/>
      <c r="H840" s="169"/>
      <c r="I840" s="170"/>
      <c r="J840" s="167"/>
      <c r="K840" s="167"/>
      <c r="L840" s="170"/>
      <c r="M840" s="167"/>
      <c r="N840" s="170"/>
      <c r="O840" s="167"/>
      <c r="P840" s="167"/>
      <c r="Q840" s="167"/>
      <c r="R840" s="167"/>
      <c r="S840" s="167"/>
      <c r="T840" s="167"/>
      <c r="U840" s="167"/>
      <c r="V840" s="167"/>
      <c r="W840" s="167"/>
      <c r="X840" s="167"/>
      <c r="Y840" s="167"/>
      <c r="Z840" s="167"/>
    </row>
    <row r="841" spans="1:26" ht="12.75" customHeight="1">
      <c r="A841" s="167"/>
      <c r="B841" s="167"/>
      <c r="C841" s="167"/>
      <c r="D841" s="167"/>
      <c r="E841" s="168"/>
      <c r="F841" s="167"/>
      <c r="G841" s="167"/>
      <c r="H841" s="169"/>
      <c r="I841" s="170"/>
      <c r="J841" s="167"/>
      <c r="K841" s="167"/>
      <c r="L841" s="170"/>
      <c r="M841" s="167"/>
      <c r="N841" s="170"/>
      <c r="O841" s="167"/>
      <c r="P841" s="167"/>
      <c r="Q841" s="167"/>
      <c r="R841" s="167"/>
      <c r="S841" s="167"/>
      <c r="T841" s="167"/>
      <c r="U841" s="167"/>
      <c r="V841" s="167"/>
      <c r="W841" s="167"/>
      <c r="X841" s="167"/>
      <c r="Y841" s="167"/>
      <c r="Z841" s="167"/>
    </row>
    <row r="842" spans="1:26" ht="12.75" customHeight="1">
      <c r="A842" s="167"/>
      <c r="B842" s="167"/>
      <c r="C842" s="167"/>
      <c r="D842" s="167"/>
      <c r="E842" s="168"/>
      <c r="F842" s="167"/>
      <c r="G842" s="167"/>
      <c r="H842" s="169"/>
      <c r="I842" s="170"/>
      <c r="J842" s="167"/>
      <c r="K842" s="167"/>
      <c r="L842" s="170"/>
      <c r="M842" s="167"/>
      <c r="N842" s="170"/>
      <c r="O842" s="167"/>
      <c r="P842" s="167"/>
      <c r="Q842" s="167"/>
      <c r="R842" s="167"/>
      <c r="S842" s="167"/>
      <c r="T842" s="167"/>
      <c r="U842" s="167"/>
      <c r="V842" s="167"/>
      <c r="W842" s="167"/>
      <c r="X842" s="167"/>
      <c r="Y842" s="167"/>
      <c r="Z842" s="167"/>
    </row>
    <row r="843" spans="1:26" ht="12.75" customHeight="1">
      <c r="A843" s="167"/>
      <c r="B843" s="167"/>
      <c r="C843" s="167"/>
      <c r="D843" s="167"/>
      <c r="E843" s="168"/>
      <c r="F843" s="167"/>
      <c r="G843" s="167"/>
      <c r="H843" s="169"/>
      <c r="I843" s="170"/>
      <c r="J843" s="167"/>
      <c r="K843" s="167"/>
      <c r="L843" s="170"/>
      <c r="M843" s="167"/>
      <c r="N843" s="170"/>
      <c r="O843" s="167"/>
      <c r="P843" s="167"/>
      <c r="Q843" s="167"/>
      <c r="R843" s="167"/>
      <c r="S843" s="167"/>
      <c r="T843" s="167"/>
      <c r="U843" s="167"/>
      <c r="V843" s="167"/>
      <c r="W843" s="167"/>
      <c r="X843" s="167"/>
      <c r="Y843" s="167"/>
      <c r="Z843" s="167"/>
    </row>
    <row r="844" spans="1:26" ht="12.75" customHeight="1">
      <c r="A844" s="167"/>
      <c r="B844" s="167"/>
      <c r="C844" s="167"/>
      <c r="D844" s="167"/>
      <c r="E844" s="168"/>
      <c r="F844" s="167"/>
      <c r="G844" s="167"/>
      <c r="H844" s="169"/>
      <c r="I844" s="170"/>
      <c r="J844" s="167"/>
      <c r="K844" s="167"/>
      <c r="L844" s="170"/>
      <c r="M844" s="167"/>
      <c r="N844" s="170"/>
      <c r="O844" s="167"/>
      <c r="P844" s="167"/>
      <c r="Q844" s="167"/>
      <c r="R844" s="167"/>
      <c r="S844" s="167"/>
      <c r="T844" s="167"/>
      <c r="U844" s="167"/>
      <c r="V844" s="167"/>
      <c r="W844" s="167"/>
      <c r="X844" s="167"/>
      <c r="Y844" s="167"/>
      <c r="Z844" s="167"/>
    </row>
    <row r="845" spans="1:26" ht="12.75" customHeight="1">
      <c r="A845" s="167"/>
      <c r="B845" s="167"/>
      <c r="C845" s="167"/>
      <c r="D845" s="167"/>
      <c r="E845" s="168"/>
      <c r="F845" s="167"/>
      <c r="G845" s="167"/>
      <c r="H845" s="169"/>
      <c r="I845" s="170"/>
      <c r="J845" s="167"/>
      <c r="K845" s="167"/>
      <c r="L845" s="170"/>
      <c r="M845" s="167"/>
      <c r="N845" s="170"/>
      <c r="O845" s="167"/>
      <c r="P845" s="167"/>
      <c r="Q845" s="167"/>
      <c r="R845" s="167"/>
      <c r="S845" s="167"/>
      <c r="T845" s="167"/>
      <c r="U845" s="167"/>
      <c r="V845" s="167"/>
      <c r="W845" s="167"/>
      <c r="X845" s="167"/>
      <c r="Y845" s="167"/>
      <c r="Z845" s="167"/>
    </row>
    <row r="846" spans="1:26" ht="12.75" customHeight="1">
      <c r="A846" s="167"/>
      <c r="B846" s="167"/>
      <c r="C846" s="167"/>
      <c r="D846" s="167"/>
      <c r="E846" s="168"/>
      <c r="F846" s="167"/>
      <c r="G846" s="167"/>
      <c r="H846" s="169"/>
      <c r="I846" s="170"/>
      <c r="J846" s="167"/>
      <c r="K846" s="167"/>
      <c r="L846" s="170"/>
      <c r="M846" s="167"/>
      <c r="N846" s="170"/>
      <c r="O846" s="167"/>
      <c r="P846" s="167"/>
      <c r="Q846" s="167"/>
      <c r="R846" s="167"/>
      <c r="S846" s="167"/>
      <c r="T846" s="167"/>
      <c r="U846" s="167"/>
      <c r="V846" s="167"/>
      <c r="W846" s="167"/>
      <c r="X846" s="167"/>
      <c r="Y846" s="167"/>
      <c r="Z846" s="167"/>
    </row>
    <row r="847" spans="1:26" ht="12.75" customHeight="1">
      <c r="A847" s="167"/>
      <c r="B847" s="167"/>
      <c r="C847" s="167"/>
      <c r="D847" s="167"/>
      <c r="E847" s="168"/>
      <c r="F847" s="167"/>
      <c r="G847" s="167"/>
      <c r="H847" s="169"/>
      <c r="I847" s="170"/>
      <c r="J847" s="167"/>
      <c r="K847" s="167"/>
      <c r="L847" s="170"/>
      <c r="M847" s="167"/>
      <c r="N847" s="170"/>
      <c r="O847" s="167"/>
      <c r="P847" s="167"/>
      <c r="Q847" s="167"/>
      <c r="R847" s="167"/>
      <c r="S847" s="167"/>
      <c r="T847" s="167"/>
      <c r="U847" s="167"/>
      <c r="V847" s="167"/>
      <c r="W847" s="167"/>
      <c r="X847" s="167"/>
      <c r="Y847" s="167"/>
      <c r="Z847" s="167"/>
    </row>
    <row r="848" spans="1:26" ht="12.75" customHeight="1">
      <c r="A848" s="167"/>
      <c r="B848" s="167"/>
      <c r="C848" s="167"/>
      <c r="D848" s="167"/>
      <c r="E848" s="168"/>
      <c r="F848" s="167"/>
      <c r="G848" s="167"/>
      <c r="H848" s="169"/>
      <c r="I848" s="170"/>
      <c r="J848" s="167"/>
      <c r="K848" s="167"/>
      <c r="L848" s="170"/>
      <c r="M848" s="167"/>
      <c r="N848" s="170"/>
      <c r="O848" s="167"/>
      <c r="P848" s="167"/>
      <c r="Q848" s="167"/>
      <c r="R848" s="167"/>
      <c r="S848" s="167"/>
      <c r="T848" s="167"/>
      <c r="U848" s="167"/>
      <c r="V848" s="167"/>
      <c r="W848" s="167"/>
      <c r="X848" s="167"/>
      <c r="Y848" s="167"/>
      <c r="Z848" s="167"/>
    </row>
    <row r="849" spans="1:26" ht="12.75" customHeight="1">
      <c r="A849" s="167"/>
      <c r="B849" s="167"/>
      <c r="C849" s="167"/>
      <c r="D849" s="167"/>
      <c r="E849" s="168"/>
      <c r="F849" s="167"/>
      <c r="G849" s="167"/>
      <c r="H849" s="169"/>
      <c r="I849" s="170"/>
      <c r="J849" s="167"/>
      <c r="K849" s="167"/>
      <c r="L849" s="170"/>
      <c r="M849" s="167"/>
      <c r="N849" s="170"/>
      <c r="O849" s="167"/>
      <c r="P849" s="167"/>
      <c r="Q849" s="167"/>
      <c r="R849" s="167"/>
      <c r="S849" s="167"/>
      <c r="T849" s="167"/>
      <c r="U849" s="167"/>
      <c r="V849" s="167"/>
      <c r="W849" s="167"/>
      <c r="X849" s="167"/>
      <c r="Y849" s="167"/>
      <c r="Z849" s="167"/>
    </row>
    <row r="850" spans="1:26" ht="12.75" customHeight="1">
      <c r="A850" s="167"/>
      <c r="B850" s="167"/>
      <c r="C850" s="167"/>
      <c r="D850" s="167"/>
      <c r="E850" s="168"/>
      <c r="F850" s="167"/>
      <c r="G850" s="167"/>
      <c r="H850" s="169"/>
      <c r="I850" s="170"/>
      <c r="J850" s="167"/>
      <c r="K850" s="167"/>
      <c r="L850" s="170"/>
      <c r="M850" s="167"/>
      <c r="N850" s="170"/>
      <c r="O850" s="167"/>
      <c r="P850" s="167"/>
      <c r="Q850" s="167"/>
      <c r="R850" s="167"/>
      <c r="S850" s="167"/>
      <c r="T850" s="167"/>
      <c r="U850" s="167"/>
      <c r="V850" s="167"/>
      <c r="W850" s="167"/>
      <c r="X850" s="167"/>
      <c r="Y850" s="167"/>
      <c r="Z850" s="167"/>
    </row>
    <row r="851" spans="1:26" ht="12.75" customHeight="1">
      <c r="A851" s="167"/>
      <c r="B851" s="167"/>
      <c r="C851" s="167"/>
      <c r="D851" s="167"/>
      <c r="E851" s="168"/>
      <c r="F851" s="167"/>
      <c r="G851" s="167"/>
      <c r="H851" s="169"/>
      <c r="I851" s="170"/>
      <c r="J851" s="167"/>
      <c r="K851" s="167"/>
      <c r="L851" s="170"/>
      <c r="M851" s="167"/>
      <c r="N851" s="170"/>
      <c r="O851" s="167"/>
      <c r="P851" s="167"/>
      <c r="Q851" s="167"/>
      <c r="R851" s="167"/>
      <c r="S851" s="167"/>
      <c r="T851" s="167"/>
      <c r="U851" s="167"/>
      <c r="V851" s="167"/>
      <c r="W851" s="167"/>
      <c r="X851" s="167"/>
      <c r="Y851" s="167"/>
      <c r="Z851" s="167"/>
    </row>
    <row r="852" spans="1:26" ht="12.75" customHeight="1">
      <c r="A852" s="167"/>
      <c r="B852" s="167"/>
      <c r="C852" s="167"/>
      <c r="D852" s="167"/>
      <c r="E852" s="168"/>
      <c r="F852" s="167"/>
      <c r="G852" s="167"/>
      <c r="H852" s="169"/>
      <c r="I852" s="170"/>
      <c r="J852" s="167"/>
      <c r="K852" s="167"/>
      <c r="L852" s="170"/>
      <c r="M852" s="167"/>
      <c r="N852" s="170"/>
      <c r="O852" s="167"/>
      <c r="P852" s="167"/>
      <c r="Q852" s="167"/>
      <c r="R852" s="167"/>
      <c r="S852" s="167"/>
      <c r="T852" s="167"/>
      <c r="U852" s="167"/>
      <c r="V852" s="167"/>
      <c r="W852" s="167"/>
      <c r="X852" s="167"/>
      <c r="Y852" s="167"/>
      <c r="Z852" s="167"/>
    </row>
    <row r="853" spans="1:26" ht="12.75" customHeight="1">
      <c r="A853" s="167"/>
      <c r="B853" s="167"/>
      <c r="C853" s="167"/>
      <c r="D853" s="167"/>
      <c r="E853" s="168"/>
      <c r="F853" s="167"/>
      <c r="G853" s="167"/>
      <c r="H853" s="169"/>
      <c r="I853" s="170"/>
      <c r="J853" s="167"/>
      <c r="K853" s="167"/>
      <c r="L853" s="170"/>
      <c r="M853" s="167"/>
      <c r="N853" s="170"/>
      <c r="O853" s="167"/>
      <c r="P853" s="167"/>
      <c r="Q853" s="167"/>
      <c r="R853" s="167"/>
      <c r="S853" s="167"/>
      <c r="T853" s="167"/>
      <c r="U853" s="167"/>
      <c r="V853" s="167"/>
      <c r="W853" s="167"/>
      <c r="X853" s="167"/>
      <c r="Y853" s="167"/>
      <c r="Z853" s="167"/>
    </row>
    <row r="854" spans="1:26" ht="12.75" customHeight="1">
      <c r="A854" s="167"/>
      <c r="B854" s="167"/>
      <c r="C854" s="167"/>
      <c r="D854" s="167"/>
      <c r="E854" s="168"/>
      <c r="F854" s="167"/>
      <c r="G854" s="167"/>
      <c r="H854" s="169"/>
      <c r="I854" s="170"/>
      <c r="J854" s="167"/>
      <c r="K854" s="167"/>
      <c r="L854" s="170"/>
      <c r="M854" s="167"/>
      <c r="N854" s="170"/>
      <c r="O854" s="167"/>
      <c r="P854" s="167"/>
      <c r="Q854" s="167"/>
      <c r="R854" s="167"/>
      <c r="S854" s="167"/>
      <c r="T854" s="167"/>
      <c r="U854" s="167"/>
      <c r="V854" s="167"/>
      <c r="W854" s="167"/>
      <c r="X854" s="167"/>
      <c r="Y854" s="167"/>
      <c r="Z854" s="167"/>
    </row>
    <row r="855" spans="1:26" ht="12.75" customHeight="1">
      <c r="A855" s="167"/>
      <c r="B855" s="167"/>
      <c r="C855" s="167"/>
      <c r="D855" s="167"/>
      <c r="E855" s="168"/>
      <c r="F855" s="167"/>
      <c r="G855" s="167"/>
      <c r="H855" s="169"/>
      <c r="I855" s="170"/>
      <c r="J855" s="167"/>
      <c r="K855" s="167"/>
      <c r="L855" s="170"/>
      <c r="M855" s="167"/>
      <c r="N855" s="170"/>
      <c r="O855" s="167"/>
      <c r="P855" s="167"/>
      <c r="Q855" s="167"/>
      <c r="R855" s="167"/>
      <c r="S855" s="167"/>
      <c r="T855" s="167"/>
      <c r="U855" s="167"/>
      <c r="V855" s="167"/>
      <c r="W855" s="167"/>
      <c r="X855" s="167"/>
      <c r="Y855" s="167"/>
      <c r="Z855" s="167"/>
    </row>
    <row r="856" spans="1:26" ht="12.75" customHeight="1">
      <c r="A856" s="167"/>
      <c r="B856" s="167"/>
      <c r="C856" s="167"/>
      <c r="D856" s="167"/>
      <c r="E856" s="168"/>
      <c r="F856" s="167"/>
      <c r="G856" s="167"/>
      <c r="H856" s="169"/>
      <c r="I856" s="170"/>
      <c r="J856" s="167"/>
      <c r="K856" s="167"/>
      <c r="L856" s="170"/>
      <c r="M856" s="167"/>
      <c r="N856" s="170"/>
      <c r="O856" s="167"/>
      <c r="P856" s="167"/>
      <c r="Q856" s="167"/>
      <c r="R856" s="167"/>
      <c r="S856" s="167"/>
      <c r="T856" s="167"/>
      <c r="U856" s="167"/>
      <c r="V856" s="167"/>
      <c r="W856" s="167"/>
      <c r="X856" s="167"/>
      <c r="Y856" s="167"/>
      <c r="Z856" s="167"/>
    </row>
    <row r="857" spans="1:26" ht="12.75" customHeight="1">
      <c r="A857" s="167"/>
      <c r="B857" s="167"/>
      <c r="C857" s="167"/>
      <c r="D857" s="167"/>
      <c r="E857" s="168"/>
      <c r="F857" s="167"/>
      <c r="G857" s="167"/>
      <c r="H857" s="169"/>
      <c r="I857" s="170"/>
      <c r="J857" s="167"/>
      <c r="K857" s="167"/>
      <c r="L857" s="170"/>
      <c r="M857" s="167"/>
      <c r="N857" s="170"/>
      <c r="O857" s="167"/>
      <c r="P857" s="167"/>
      <c r="Q857" s="167"/>
      <c r="R857" s="167"/>
      <c r="S857" s="167"/>
      <c r="T857" s="167"/>
      <c r="U857" s="167"/>
      <c r="V857" s="167"/>
      <c r="W857" s="167"/>
      <c r="X857" s="167"/>
      <c r="Y857" s="167"/>
      <c r="Z857" s="167"/>
    </row>
    <row r="858" spans="1:26" ht="12.75" customHeight="1">
      <c r="A858" s="167"/>
      <c r="B858" s="167"/>
      <c r="C858" s="167"/>
      <c r="D858" s="167"/>
      <c r="E858" s="168"/>
      <c r="F858" s="167"/>
      <c r="G858" s="167"/>
      <c r="H858" s="169"/>
      <c r="I858" s="170"/>
      <c r="J858" s="167"/>
      <c r="K858" s="167"/>
      <c r="L858" s="170"/>
      <c r="M858" s="167"/>
      <c r="N858" s="170"/>
      <c r="O858" s="167"/>
      <c r="P858" s="167"/>
      <c r="Q858" s="167"/>
      <c r="R858" s="167"/>
      <c r="S858" s="167"/>
      <c r="T858" s="167"/>
      <c r="U858" s="167"/>
      <c r="V858" s="167"/>
      <c r="W858" s="167"/>
      <c r="X858" s="167"/>
      <c r="Y858" s="167"/>
      <c r="Z858" s="167"/>
    </row>
    <row r="859" spans="1:26" ht="12.75" customHeight="1">
      <c r="A859" s="167"/>
      <c r="B859" s="167"/>
      <c r="C859" s="167"/>
      <c r="D859" s="167"/>
      <c r="E859" s="168"/>
      <c r="F859" s="167"/>
      <c r="G859" s="167"/>
      <c r="H859" s="169"/>
      <c r="I859" s="170"/>
      <c r="J859" s="167"/>
      <c r="K859" s="167"/>
      <c r="L859" s="170"/>
      <c r="M859" s="167"/>
      <c r="N859" s="170"/>
      <c r="O859" s="167"/>
      <c r="P859" s="167"/>
      <c r="Q859" s="167"/>
      <c r="R859" s="167"/>
      <c r="S859" s="167"/>
      <c r="T859" s="167"/>
      <c r="U859" s="167"/>
      <c r="V859" s="167"/>
      <c r="W859" s="167"/>
      <c r="X859" s="167"/>
      <c r="Y859" s="167"/>
      <c r="Z859" s="167"/>
    </row>
    <row r="860" spans="1:26" ht="12.75" customHeight="1">
      <c r="A860" s="167"/>
      <c r="B860" s="167"/>
      <c r="C860" s="167"/>
      <c r="D860" s="167"/>
      <c r="E860" s="168"/>
      <c r="F860" s="167"/>
      <c r="G860" s="167"/>
      <c r="H860" s="169"/>
      <c r="I860" s="170"/>
      <c r="J860" s="167"/>
      <c r="K860" s="167"/>
      <c r="L860" s="170"/>
      <c r="M860" s="167"/>
      <c r="N860" s="170"/>
      <c r="O860" s="167"/>
      <c r="P860" s="167"/>
      <c r="Q860" s="167"/>
      <c r="R860" s="167"/>
      <c r="S860" s="167"/>
      <c r="T860" s="167"/>
      <c r="U860" s="167"/>
      <c r="V860" s="167"/>
      <c r="W860" s="167"/>
      <c r="X860" s="167"/>
      <c r="Y860" s="167"/>
      <c r="Z860" s="167"/>
    </row>
    <row r="861" spans="1:26" ht="12.75" customHeight="1">
      <c r="A861" s="167"/>
      <c r="B861" s="167"/>
      <c r="C861" s="167"/>
      <c r="D861" s="167"/>
      <c r="E861" s="168"/>
      <c r="F861" s="167"/>
      <c r="G861" s="167"/>
      <c r="H861" s="169"/>
      <c r="I861" s="170"/>
      <c r="J861" s="167"/>
      <c r="K861" s="167"/>
      <c r="L861" s="170"/>
      <c r="M861" s="167"/>
      <c r="N861" s="170"/>
      <c r="O861" s="167"/>
      <c r="P861" s="167"/>
      <c r="Q861" s="167"/>
      <c r="R861" s="167"/>
      <c r="S861" s="167"/>
      <c r="T861" s="167"/>
      <c r="U861" s="167"/>
      <c r="V861" s="167"/>
      <c r="W861" s="167"/>
      <c r="X861" s="167"/>
      <c r="Y861" s="167"/>
      <c r="Z861" s="167"/>
    </row>
    <row r="862" spans="1:26" ht="12.75" customHeight="1">
      <c r="A862" s="167"/>
      <c r="B862" s="167"/>
      <c r="C862" s="167"/>
      <c r="D862" s="167"/>
      <c r="E862" s="168"/>
      <c r="F862" s="167"/>
      <c r="G862" s="167"/>
      <c r="H862" s="169"/>
      <c r="I862" s="170"/>
      <c r="J862" s="167"/>
      <c r="K862" s="167"/>
      <c r="L862" s="170"/>
      <c r="M862" s="167"/>
      <c r="N862" s="170"/>
      <c r="O862" s="167"/>
      <c r="P862" s="167"/>
      <c r="Q862" s="167"/>
      <c r="R862" s="167"/>
      <c r="S862" s="167"/>
      <c r="T862" s="167"/>
      <c r="U862" s="167"/>
      <c r="V862" s="167"/>
      <c r="W862" s="167"/>
      <c r="X862" s="167"/>
      <c r="Y862" s="167"/>
      <c r="Z862" s="167"/>
    </row>
    <row r="863" spans="1:26" ht="12.75" customHeight="1">
      <c r="A863" s="167"/>
      <c r="B863" s="167"/>
      <c r="C863" s="167"/>
      <c r="D863" s="167"/>
      <c r="E863" s="168"/>
      <c r="F863" s="167"/>
      <c r="G863" s="167"/>
      <c r="H863" s="169"/>
      <c r="I863" s="170"/>
      <c r="J863" s="167"/>
      <c r="K863" s="167"/>
      <c r="L863" s="170"/>
      <c r="M863" s="167"/>
      <c r="N863" s="170"/>
      <c r="O863" s="167"/>
      <c r="P863" s="167"/>
      <c r="Q863" s="167"/>
      <c r="R863" s="167"/>
      <c r="S863" s="167"/>
      <c r="T863" s="167"/>
      <c r="U863" s="167"/>
      <c r="V863" s="167"/>
      <c r="W863" s="167"/>
      <c r="X863" s="167"/>
      <c r="Y863" s="167"/>
      <c r="Z863" s="167"/>
    </row>
    <row r="864" spans="1:26" ht="12.75" customHeight="1">
      <c r="A864" s="167"/>
      <c r="B864" s="167"/>
      <c r="C864" s="167"/>
      <c r="D864" s="167"/>
      <c r="E864" s="168"/>
      <c r="F864" s="167"/>
      <c r="G864" s="167"/>
      <c r="H864" s="169"/>
      <c r="I864" s="170"/>
      <c r="J864" s="167"/>
      <c r="K864" s="167"/>
      <c r="L864" s="170"/>
      <c r="M864" s="167"/>
      <c r="N864" s="170"/>
      <c r="O864" s="167"/>
      <c r="P864" s="167"/>
      <c r="Q864" s="167"/>
      <c r="R864" s="167"/>
      <c r="S864" s="167"/>
      <c r="T864" s="167"/>
      <c r="U864" s="167"/>
      <c r="V864" s="167"/>
      <c r="W864" s="167"/>
      <c r="X864" s="167"/>
      <c r="Y864" s="167"/>
      <c r="Z864" s="167"/>
    </row>
    <row r="865" spans="1:26" ht="12.75" customHeight="1">
      <c r="A865" s="167"/>
      <c r="B865" s="167"/>
      <c r="C865" s="167"/>
      <c r="D865" s="167"/>
      <c r="E865" s="168"/>
      <c r="F865" s="167"/>
      <c r="G865" s="167"/>
      <c r="H865" s="169"/>
      <c r="I865" s="170"/>
      <c r="J865" s="167"/>
      <c r="K865" s="167"/>
      <c r="L865" s="170"/>
      <c r="M865" s="167"/>
      <c r="N865" s="170"/>
      <c r="O865" s="167"/>
      <c r="P865" s="167"/>
      <c r="Q865" s="167"/>
      <c r="R865" s="167"/>
      <c r="S865" s="167"/>
      <c r="T865" s="167"/>
      <c r="U865" s="167"/>
      <c r="V865" s="167"/>
      <c r="W865" s="167"/>
      <c r="X865" s="167"/>
      <c r="Y865" s="167"/>
      <c r="Z865" s="167"/>
    </row>
    <row r="866" spans="1:26" ht="12.75" customHeight="1">
      <c r="A866" s="167"/>
      <c r="B866" s="167"/>
      <c r="C866" s="167"/>
      <c r="D866" s="167"/>
      <c r="E866" s="168"/>
      <c r="F866" s="167"/>
      <c r="G866" s="167"/>
      <c r="H866" s="169"/>
      <c r="I866" s="170"/>
      <c r="J866" s="167"/>
      <c r="K866" s="167"/>
      <c r="L866" s="170"/>
      <c r="M866" s="167"/>
      <c r="N866" s="170"/>
      <c r="O866" s="167"/>
      <c r="P866" s="167"/>
      <c r="Q866" s="167"/>
      <c r="R866" s="167"/>
      <c r="S866" s="167"/>
      <c r="T866" s="167"/>
      <c r="U866" s="167"/>
      <c r="V866" s="167"/>
      <c r="W866" s="167"/>
      <c r="X866" s="167"/>
      <c r="Y866" s="167"/>
      <c r="Z866" s="167"/>
    </row>
    <row r="867" spans="1:26" ht="12.75" customHeight="1">
      <c r="A867" s="167"/>
      <c r="B867" s="167"/>
      <c r="C867" s="167"/>
      <c r="D867" s="167"/>
      <c r="E867" s="168"/>
      <c r="F867" s="167"/>
      <c r="G867" s="167"/>
      <c r="H867" s="169"/>
      <c r="I867" s="170"/>
      <c r="J867" s="167"/>
      <c r="K867" s="167"/>
      <c r="L867" s="170"/>
      <c r="M867" s="167"/>
      <c r="N867" s="170"/>
      <c r="O867" s="167"/>
      <c r="P867" s="167"/>
      <c r="Q867" s="167"/>
      <c r="R867" s="167"/>
      <c r="S867" s="167"/>
      <c r="T867" s="167"/>
      <c r="U867" s="167"/>
      <c r="V867" s="167"/>
      <c r="W867" s="167"/>
      <c r="X867" s="167"/>
      <c r="Y867" s="167"/>
      <c r="Z867" s="167"/>
    </row>
    <row r="868" spans="1:26" ht="12.75" customHeight="1">
      <c r="A868" s="167"/>
      <c r="B868" s="167"/>
      <c r="C868" s="167"/>
      <c r="D868" s="167"/>
      <c r="E868" s="168"/>
      <c r="F868" s="167"/>
      <c r="G868" s="167"/>
      <c r="H868" s="169"/>
      <c r="I868" s="170"/>
      <c r="J868" s="167"/>
      <c r="K868" s="167"/>
      <c r="L868" s="170"/>
      <c r="M868" s="167"/>
      <c r="N868" s="170"/>
      <c r="O868" s="167"/>
      <c r="P868" s="167"/>
      <c r="Q868" s="167"/>
      <c r="R868" s="167"/>
      <c r="S868" s="167"/>
      <c r="T868" s="167"/>
      <c r="U868" s="167"/>
      <c r="V868" s="167"/>
      <c r="W868" s="167"/>
      <c r="X868" s="167"/>
      <c r="Y868" s="167"/>
      <c r="Z868" s="167"/>
    </row>
    <row r="869" spans="1:26" ht="12.75" customHeight="1">
      <c r="A869" s="167"/>
      <c r="B869" s="167"/>
      <c r="C869" s="167"/>
      <c r="D869" s="167"/>
      <c r="E869" s="168"/>
      <c r="F869" s="167"/>
      <c r="G869" s="167"/>
      <c r="H869" s="169"/>
      <c r="I869" s="170"/>
      <c r="J869" s="167"/>
      <c r="K869" s="167"/>
      <c r="L869" s="170"/>
      <c r="M869" s="167"/>
      <c r="N869" s="170"/>
      <c r="O869" s="167"/>
      <c r="P869" s="167"/>
      <c r="Q869" s="167"/>
      <c r="R869" s="167"/>
      <c r="S869" s="167"/>
      <c r="T869" s="167"/>
      <c r="U869" s="167"/>
      <c r="V869" s="167"/>
      <c r="W869" s="167"/>
      <c r="X869" s="167"/>
      <c r="Y869" s="167"/>
      <c r="Z869" s="167"/>
    </row>
    <row r="870" spans="1:26" ht="12.75" customHeight="1">
      <c r="A870" s="167"/>
      <c r="B870" s="167"/>
      <c r="C870" s="167"/>
      <c r="D870" s="167"/>
      <c r="E870" s="168"/>
      <c r="F870" s="167"/>
      <c r="G870" s="167"/>
      <c r="H870" s="169"/>
      <c r="I870" s="170"/>
      <c r="J870" s="167"/>
      <c r="K870" s="167"/>
      <c r="L870" s="170"/>
      <c r="M870" s="167"/>
      <c r="N870" s="170"/>
      <c r="O870" s="167"/>
      <c r="P870" s="167"/>
      <c r="Q870" s="167"/>
      <c r="R870" s="167"/>
      <c r="S870" s="167"/>
      <c r="T870" s="167"/>
      <c r="U870" s="167"/>
      <c r="V870" s="167"/>
      <c r="W870" s="167"/>
      <c r="X870" s="167"/>
      <c r="Y870" s="167"/>
      <c r="Z870" s="167"/>
    </row>
    <row r="871" spans="1:26" ht="12.75" customHeight="1">
      <c r="A871" s="167"/>
      <c r="B871" s="167"/>
      <c r="C871" s="167"/>
      <c r="D871" s="167"/>
      <c r="E871" s="168"/>
      <c r="F871" s="167"/>
      <c r="G871" s="167"/>
      <c r="H871" s="169"/>
      <c r="I871" s="170"/>
      <c r="J871" s="167"/>
      <c r="K871" s="167"/>
      <c r="L871" s="170"/>
      <c r="M871" s="167"/>
      <c r="N871" s="170"/>
      <c r="O871" s="167"/>
      <c r="P871" s="167"/>
      <c r="Q871" s="167"/>
      <c r="R871" s="167"/>
      <c r="S871" s="167"/>
      <c r="T871" s="167"/>
      <c r="U871" s="167"/>
      <c r="V871" s="167"/>
      <c r="W871" s="167"/>
      <c r="X871" s="167"/>
      <c r="Y871" s="167"/>
      <c r="Z871" s="167"/>
    </row>
    <row r="872" spans="1:26" ht="12.75" customHeight="1">
      <c r="A872" s="167"/>
      <c r="B872" s="167"/>
      <c r="C872" s="167"/>
      <c r="D872" s="167"/>
      <c r="E872" s="168"/>
      <c r="F872" s="167"/>
      <c r="G872" s="167"/>
      <c r="H872" s="169"/>
      <c r="I872" s="170"/>
      <c r="J872" s="167"/>
      <c r="K872" s="167"/>
      <c r="L872" s="170"/>
      <c r="M872" s="167"/>
      <c r="N872" s="170"/>
      <c r="O872" s="167"/>
      <c r="P872" s="167"/>
      <c r="Q872" s="167"/>
      <c r="R872" s="167"/>
      <c r="S872" s="167"/>
      <c r="T872" s="167"/>
      <c r="U872" s="167"/>
      <c r="V872" s="167"/>
      <c r="W872" s="167"/>
      <c r="X872" s="167"/>
      <c r="Y872" s="167"/>
      <c r="Z872" s="167"/>
    </row>
    <row r="873" spans="1:26" ht="12.75" customHeight="1">
      <c r="A873" s="167"/>
      <c r="B873" s="167"/>
      <c r="C873" s="167"/>
      <c r="D873" s="167"/>
      <c r="E873" s="168"/>
      <c r="F873" s="167"/>
      <c r="G873" s="167"/>
      <c r="H873" s="169"/>
      <c r="I873" s="170"/>
      <c r="J873" s="167"/>
      <c r="K873" s="167"/>
      <c r="L873" s="170"/>
      <c r="M873" s="167"/>
      <c r="N873" s="170"/>
      <c r="O873" s="167"/>
      <c r="P873" s="167"/>
      <c r="Q873" s="167"/>
      <c r="R873" s="167"/>
      <c r="S873" s="167"/>
      <c r="T873" s="167"/>
      <c r="U873" s="167"/>
      <c r="V873" s="167"/>
      <c r="W873" s="167"/>
      <c r="X873" s="167"/>
      <c r="Y873" s="167"/>
      <c r="Z873" s="167"/>
    </row>
    <row r="874" spans="1:26" ht="12.75" customHeight="1">
      <c r="A874" s="167"/>
      <c r="B874" s="167"/>
      <c r="C874" s="167"/>
      <c r="D874" s="167"/>
      <c r="E874" s="168"/>
      <c r="F874" s="167"/>
      <c r="G874" s="167"/>
      <c r="H874" s="169"/>
      <c r="I874" s="170"/>
      <c r="J874" s="167"/>
      <c r="K874" s="167"/>
      <c r="L874" s="170"/>
      <c r="M874" s="167"/>
      <c r="N874" s="170"/>
      <c r="O874" s="167"/>
      <c r="P874" s="167"/>
      <c r="Q874" s="167"/>
      <c r="R874" s="167"/>
      <c r="S874" s="167"/>
      <c r="T874" s="167"/>
      <c r="U874" s="167"/>
      <c r="V874" s="167"/>
      <c r="W874" s="167"/>
      <c r="X874" s="167"/>
      <c r="Y874" s="167"/>
      <c r="Z874" s="167"/>
    </row>
    <row r="875" spans="1:26" ht="12.75" customHeight="1">
      <c r="A875" s="167"/>
      <c r="B875" s="167"/>
      <c r="C875" s="167"/>
      <c r="D875" s="167"/>
      <c r="E875" s="168"/>
      <c r="F875" s="167"/>
      <c r="G875" s="167"/>
      <c r="H875" s="169"/>
      <c r="I875" s="170"/>
      <c r="J875" s="167"/>
      <c r="K875" s="167"/>
      <c r="L875" s="170"/>
      <c r="M875" s="167"/>
      <c r="N875" s="170"/>
      <c r="O875" s="167"/>
      <c r="P875" s="167"/>
      <c r="Q875" s="167"/>
      <c r="R875" s="167"/>
      <c r="S875" s="167"/>
      <c r="T875" s="167"/>
      <c r="U875" s="167"/>
      <c r="V875" s="167"/>
      <c r="W875" s="167"/>
      <c r="X875" s="167"/>
      <c r="Y875" s="167"/>
      <c r="Z875" s="167"/>
    </row>
    <row r="876" spans="1:26" ht="12.75" customHeight="1">
      <c r="A876" s="167"/>
      <c r="B876" s="167"/>
      <c r="C876" s="167"/>
      <c r="D876" s="167"/>
      <c r="E876" s="168"/>
      <c r="F876" s="167"/>
      <c r="G876" s="167"/>
      <c r="H876" s="169"/>
      <c r="I876" s="170"/>
      <c r="J876" s="167"/>
      <c r="K876" s="167"/>
      <c r="L876" s="170"/>
      <c r="M876" s="167"/>
      <c r="N876" s="170"/>
      <c r="O876" s="167"/>
      <c r="P876" s="167"/>
      <c r="Q876" s="167"/>
      <c r="R876" s="167"/>
      <c r="S876" s="167"/>
      <c r="T876" s="167"/>
      <c r="U876" s="167"/>
      <c r="V876" s="167"/>
      <c r="W876" s="167"/>
      <c r="X876" s="167"/>
      <c r="Y876" s="167"/>
      <c r="Z876" s="167"/>
    </row>
    <row r="877" spans="1:26" ht="12.75" customHeight="1">
      <c r="A877" s="167"/>
      <c r="B877" s="167"/>
      <c r="C877" s="167"/>
      <c r="D877" s="167"/>
      <c r="E877" s="168"/>
      <c r="F877" s="167"/>
      <c r="G877" s="167"/>
      <c r="H877" s="169"/>
      <c r="I877" s="170"/>
      <c r="J877" s="167"/>
      <c r="K877" s="167"/>
      <c r="L877" s="170"/>
      <c r="M877" s="167"/>
      <c r="N877" s="170"/>
      <c r="O877" s="167"/>
      <c r="P877" s="167"/>
      <c r="Q877" s="167"/>
      <c r="R877" s="167"/>
      <c r="S877" s="167"/>
      <c r="T877" s="167"/>
      <c r="U877" s="167"/>
      <c r="V877" s="167"/>
      <c r="W877" s="167"/>
      <c r="X877" s="167"/>
      <c r="Y877" s="167"/>
      <c r="Z877" s="167"/>
    </row>
    <row r="878" spans="1:26" ht="12.75" customHeight="1">
      <c r="A878" s="167"/>
      <c r="B878" s="167"/>
      <c r="C878" s="167"/>
      <c r="D878" s="167"/>
      <c r="E878" s="168"/>
      <c r="F878" s="167"/>
      <c r="G878" s="167"/>
      <c r="H878" s="169"/>
      <c r="I878" s="170"/>
      <c r="J878" s="167"/>
      <c r="K878" s="167"/>
      <c r="L878" s="170"/>
      <c r="M878" s="167"/>
      <c r="N878" s="170"/>
      <c r="O878" s="167"/>
      <c r="P878" s="167"/>
      <c r="Q878" s="167"/>
      <c r="R878" s="167"/>
      <c r="S878" s="167"/>
      <c r="T878" s="167"/>
      <c r="U878" s="167"/>
      <c r="V878" s="167"/>
      <c r="W878" s="167"/>
      <c r="X878" s="167"/>
      <c r="Y878" s="167"/>
      <c r="Z878" s="167"/>
    </row>
    <row r="879" spans="1:26" ht="12.75" customHeight="1">
      <c r="A879" s="167"/>
      <c r="B879" s="167"/>
      <c r="C879" s="167"/>
      <c r="D879" s="167"/>
      <c r="E879" s="168"/>
      <c r="F879" s="167"/>
      <c r="G879" s="167"/>
      <c r="H879" s="169"/>
      <c r="I879" s="170"/>
      <c r="J879" s="167"/>
      <c r="K879" s="167"/>
      <c r="L879" s="170"/>
      <c r="M879" s="167"/>
      <c r="N879" s="170"/>
      <c r="O879" s="167"/>
      <c r="P879" s="167"/>
      <c r="Q879" s="167"/>
      <c r="R879" s="167"/>
      <c r="S879" s="167"/>
      <c r="T879" s="167"/>
      <c r="U879" s="167"/>
      <c r="V879" s="167"/>
      <c r="W879" s="167"/>
      <c r="X879" s="167"/>
      <c r="Y879" s="167"/>
      <c r="Z879" s="167"/>
    </row>
    <row r="880" spans="1:26" ht="12.75" customHeight="1">
      <c r="A880" s="167"/>
      <c r="B880" s="167"/>
      <c r="C880" s="167"/>
      <c r="D880" s="167"/>
      <c r="E880" s="168"/>
      <c r="F880" s="167"/>
      <c r="G880" s="167"/>
      <c r="H880" s="169"/>
      <c r="I880" s="170"/>
      <c r="J880" s="167"/>
      <c r="K880" s="167"/>
      <c r="L880" s="170"/>
      <c r="M880" s="167"/>
      <c r="N880" s="170"/>
      <c r="O880" s="167"/>
      <c r="P880" s="167"/>
      <c r="Q880" s="167"/>
      <c r="R880" s="167"/>
      <c r="S880" s="167"/>
      <c r="T880" s="167"/>
      <c r="U880" s="167"/>
      <c r="V880" s="167"/>
      <c r="W880" s="167"/>
      <c r="X880" s="167"/>
      <c r="Y880" s="167"/>
      <c r="Z880" s="167"/>
    </row>
    <row r="881" spans="1:26" ht="12.75" customHeight="1">
      <c r="A881" s="167"/>
      <c r="B881" s="167"/>
      <c r="C881" s="167"/>
      <c r="D881" s="167"/>
      <c r="E881" s="168"/>
      <c r="F881" s="167"/>
      <c r="G881" s="167"/>
      <c r="H881" s="169"/>
      <c r="I881" s="170"/>
      <c r="J881" s="167"/>
      <c r="K881" s="167"/>
      <c r="L881" s="170"/>
      <c r="M881" s="167"/>
      <c r="N881" s="170"/>
      <c r="O881" s="167"/>
      <c r="P881" s="167"/>
      <c r="Q881" s="167"/>
      <c r="R881" s="167"/>
      <c r="S881" s="167"/>
      <c r="T881" s="167"/>
      <c r="U881" s="167"/>
      <c r="V881" s="167"/>
      <c r="W881" s="167"/>
      <c r="X881" s="167"/>
      <c r="Y881" s="167"/>
      <c r="Z881" s="167"/>
    </row>
    <row r="882" spans="1:26" ht="12.75" customHeight="1">
      <c r="A882" s="167"/>
      <c r="B882" s="167"/>
      <c r="C882" s="167"/>
      <c r="D882" s="167"/>
      <c r="E882" s="168"/>
      <c r="F882" s="167"/>
      <c r="G882" s="167"/>
      <c r="H882" s="169"/>
      <c r="I882" s="170"/>
      <c r="J882" s="167"/>
      <c r="K882" s="167"/>
      <c r="L882" s="170"/>
      <c r="M882" s="167"/>
      <c r="N882" s="170"/>
      <c r="O882" s="167"/>
      <c r="P882" s="167"/>
      <c r="Q882" s="167"/>
      <c r="R882" s="167"/>
      <c r="S882" s="167"/>
      <c r="T882" s="167"/>
      <c r="U882" s="167"/>
      <c r="V882" s="167"/>
      <c r="W882" s="167"/>
      <c r="X882" s="167"/>
      <c r="Y882" s="167"/>
      <c r="Z882" s="167"/>
    </row>
    <row r="883" spans="1:26" ht="12.75" customHeight="1">
      <c r="A883" s="167"/>
      <c r="B883" s="167"/>
      <c r="C883" s="167"/>
      <c r="D883" s="167"/>
      <c r="E883" s="168"/>
      <c r="F883" s="167"/>
      <c r="G883" s="167"/>
      <c r="H883" s="169"/>
      <c r="I883" s="170"/>
      <c r="J883" s="167"/>
      <c r="K883" s="167"/>
      <c r="L883" s="170"/>
      <c r="M883" s="167"/>
      <c r="N883" s="170"/>
      <c r="O883" s="167"/>
      <c r="P883" s="167"/>
      <c r="Q883" s="167"/>
      <c r="R883" s="167"/>
      <c r="S883" s="167"/>
      <c r="T883" s="167"/>
      <c r="U883" s="167"/>
      <c r="V883" s="167"/>
      <c r="W883" s="167"/>
      <c r="X883" s="167"/>
      <c r="Y883" s="167"/>
      <c r="Z883" s="167"/>
    </row>
    <row r="884" spans="1:26" ht="12.75" customHeight="1">
      <c r="A884" s="167"/>
      <c r="B884" s="167"/>
      <c r="C884" s="167"/>
      <c r="D884" s="167"/>
      <c r="E884" s="168"/>
      <c r="F884" s="167"/>
      <c r="G884" s="167"/>
      <c r="H884" s="169"/>
      <c r="I884" s="170"/>
      <c r="J884" s="167"/>
      <c r="K884" s="167"/>
      <c r="L884" s="170"/>
      <c r="M884" s="167"/>
      <c r="N884" s="170"/>
      <c r="O884" s="167"/>
      <c r="P884" s="167"/>
      <c r="Q884" s="167"/>
      <c r="R884" s="167"/>
      <c r="S884" s="167"/>
      <c r="T884" s="167"/>
      <c r="U884" s="167"/>
      <c r="V884" s="167"/>
      <c r="W884" s="167"/>
      <c r="X884" s="167"/>
      <c r="Y884" s="167"/>
      <c r="Z884" s="167"/>
    </row>
    <row r="885" spans="1:26" ht="12.75" customHeight="1">
      <c r="A885" s="167"/>
      <c r="B885" s="167"/>
      <c r="C885" s="167"/>
      <c r="D885" s="167"/>
      <c r="E885" s="168"/>
      <c r="F885" s="167"/>
      <c r="G885" s="167"/>
      <c r="H885" s="169"/>
      <c r="I885" s="170"/>
      <c r="J885" s="167"/>
      <c r="K885" s="167"/>
      <c r="L885" s="170"/>
      <c r="M885" s="167"/>
      <c r="N885" s="170"/>
      <c r="O885" s="167"/>
      <c r="P885" s="167"/>
      <c r="Q885" s="167"/>
      <c r="R885" s="167"/>
      <c r="S885" s="167"/>
      <c r="T885" s="167"/>
      <c r="U885" s="167"/>
      <c r="V885" s="167"/>
      <c r="W885" s="167"/>
      <c r="X885" s="167"/>
      <c r="Y885" s="167"/>
      <c r="Z885" s="167"/>
    </row>
    <row r="886" spans="1:26" ht="12.75" customHeight="1">
      <c r="A886" s="167"/>
      <c r="B886" s="167"/>
      <c r="C886" s="167"/>
      <c r="D886" s="167"/>
      <c r="E886" s="168"/>
      <c r="F886" s="167"/>
      <c r="G886" s="167"/>
      <c r="H886" s="169"/>
      <c r="I886" s="170"/>
      <c r="J886" s="167"/>
      <c r="K886" s="167"/>
      <c r="L886" s="170"/>
      <c r="M886" s="167"/>
      <c r="N886" s="170"/>
      <c r="O886" s="167"/>
      <c r="P886" s="167"/>
      <c r="Q886" s="167"/>
      <c r="R886" s="167"/>
      <c r="S886" s="167"/>
      <c r="T886" s="167"/>
      <c r="U886" s="167"/>
      <c r="V886" s="167"/>
      <c r="W886" s="167"/>
      <c r="X886" s="167"/>
      <c r="Y886" s="167"/>
      <c r="Z886" s="167"/>
    </row>
    <row r="887" spans="1:26" ht="12.75" customHeight="1">
      <c r="A887" s="167"/>
      <c r="B887" s="167"/>
      <c r="C887" s="167"/>
      <c r="D887" s="167"/>
      <c r="E887" s="168"/>
      <c r="F887" s="167"/>
      <c r="G887" s="167"/>
      <c r="H887" s="169"/>
      <c r="I887" s="170"/>
      <c r="J887" s="167"/>
      <c r="K887" s="167"/>
      <c r="L887" s="170"/>
      <c r="M887" s="167"/>
      <c r="N887" s="170"/>
      <c r="O887" s="167"/>
      <c r="P887" s="167"/>
      <c r="Q887" s="167"/>
      <c r="R887" s="167"/>
      <c r="S887" s="167"/>
      <c r="T887" s="167"/>
      <c r="U887" s="167"/>
      <c r="V887" s="167"/>
      <c r="W887" s="167"/>
      <c r="X887" s="167"/>
      <c r="Y887" s="167"/>
      <c r="Z887" s="167"/>
    </row>
    <row r="888" spans="1:26" ht="12.75" customHeight="1">
      <c r="A888" s="167"/>
      <c r="B888" s="167"/>
      <c r="C888" s="167"/>
      <c r="D888" s="167"/>
      <c r="E888" s="168"/>
      <c r="F888" s="167"/>
      <c r="G888" s="167"/>
      <c r="H888" s="169"/>
      <c r="I888" s="170"/>
      <c r="J888" s="167"/>
      <c r="K888" s="167"/>
      <c r="L888" s="170"/>
      <c r="M888" s="167"/>
      <c r="N888" s="170"/>
      <c r="O888" s="167"/>
      <c r="P888" s="167"/>
      <c r="Q888" s="167"/>
      <c r="R888" s="167"/>
      <c r="S888" s="167"/>
      <c r="T888" s="167"/>
      <c r="U888" s="167"/>
      <c r="V888" s="167"/>
      <c r="W888" s="167"/>
      <c r="X888" s="167"/>
      <c r="Y888" s="167"/>
      <c r="Z888" s="167"/>
    </row>
    <row r="889" spans="1:26" ht="12.75" customHeight="1">
      <c r="A889" s="167"/>
      <c r="B889" s="167"/>
      <c r="C889" s="167"/>
      <c r="D889" s="167"/>
      <c r="E889" s="168"/>
      <c r="F889" s="167"/>
      <c r="G889" s="167"/>
      <c r="H889" s="169"/>
      <c r="I889" s="170"/>
      <c r="J889" s="167"/>
      <c r="K889" s="167"/>
      <c r="L889" s="170"/>
      <c r="M889" s="167"/>
      <c r="N889" s="170"/>
      <c r="O889" s="167"/>
      <c r="P889" s="167"/>
      <c r="Q889" s="167"/>
      <c r="R889" s="167"/>
      <c r="S889" s="167"/>
      <c r="T889" s="167"/>
      <c r="U889" s="167"/>
      <c r="V889" s="167"/>
      <c r="W889" s="167"/>
      <c r="X889" s="167"/>
      <c r="Y889" s="167"/>
      <c r="Z889" s="167"/>
    </row>
    <row r="890" spans="1:26" ht="12.75" customHeight="1">
      <c r="A890" s="167"/>
      <c r="B890" s="167"/>
      <c r="C890" s="167"/>
      <c r="D890" s="167"/>
      <c r="E890" s="168"/>
      <c r="F890" s="167"/>
      <c r="G890" s="167"/>
      <c r="H890" s="169"/>
      <c r="I890" s="170"/>
      <c r="J890" s="167"/>
      <c r="K890" s="167"/>
      <c r="L890" s="170"/>
      <c r="M890" s="167"/>
      <c r="N890" s="170"/>
      <c r="O890" s="167"/>
      <c r="P890" s="167"/>
      <c r="Q890" s="167"/>
      <c r="R890" s="167"/>
      <c r="S890" s="167"/>
      <c r="T890" s="167"/>
      <c r="U890" s="167"/>
      <c r="V890" s="167"/>
      <c r="W890" s="167"/>
      <c r="X890" s="167"/>
      <c r="Y890" s="167"/>
      <c r="Z890" s="167"/>
    </row>
    <row r="891" spans="1:26" ht="12.75" customHeight="1">
      <c r="A891" s="167"/>
      <c r="B891" s="167"/>
      <c r="C891" s="167"/>
      <c r="D891" s="167"/>
      <c r="E891" s="168"/>
      <c r="F891" s="167"/>
      <c r="G891" s="167"/>
      <c r="H891" s="169"/>
      <c r="I891" s="170"/>
      <c r="J891" s="167"/>
      <c r="K891" s="167"/>
      <c r="L891" s="170"/>
      <c r="M891" s="167"/>
      <c r="N891" s="170"/>
      <c r="O891" s="167"/>
      <c r="P891" s="167"/>
      <c r="Q891" s="167"/>
      <c r="R891" s="167"/>
      <c r="S891" s="167"/>
      <c r="T891" s="167"/>
      <c r="U891" s="167"/>
      <c r="V891" s="167"/>
      <c r="W891" s="167"/>
      <c r="X891" s="167"/>
      <c r="Y891" s="167"/>
      <c r="Z891" s="167"/>
    </row>
    <row r="892" spans="1:26" ht="12.75" customHeight="1">
      <c r="A892" s="167"/>
      <c r="B892" s="167"/>
      <c r="C892" s="167"/>
      <c r="D892" s="167"/>
      <c r="E892" s="168"/>
      <c r="F892" s="167"/>
      <c r="G892" s="167"/>
      <c r="H892" s="169"/>
      <c r="I892" s="170"/>
      <c r="J892" s="167"/>
      <c r="K892" s="167"/>
      <c r="L892" s="170"/>
      <c r="M892" s="167"/>
      <c r="N892" s="170"/>
      <c r="O892" s="167"/>
      <c r="P892" s="167"/>
      <c r="Q892" s="167"/>
      <c r="R892" s="167"/>
      <c r="S892" s="167"/>
      <c r="T892" s="167"/>
      <c r="U892" s="167"/>
      <c r="V892" s="167"/>
      <c r="W892" s="167"/>
      <c r="X892" s="167"/>
      <c r="Y892" s="167"/>
      <c r="Z892" s="167"/>
    </row>
    <row r="893" spans="1:26" ht="12.75" customHeight="1">
      <c r="A893" s="167"/>
      <c r="B893" s="167"/>
      <c r="C893" s="167"/>
      <c r="D893" s="167"/>
      <c r="E893" s="168"/>
      <c r="F893" s="167"/>
      <c r="G893" s="167"/>
      <c r="H893" s="169"/>
      <c r="I893" s="170"/>
      <c r="J893" s="167"/>
      <c r="K893" s="167"/>
      <c r="L893" s="170"/>
      <c r="M893" s="167"/>
      <c r="N893" s="170"/>
      <c r="O893" s="167"/>
      <c r="P893" s="167"/>
      <c r="Q893" s="167"/>
      <c r="R893" s="167"/>
      <c r="S893" s="167"/>
      <c r="T893" s="167"/>
      <c r="U893" s="167"/>
      <c r="V893" s="167"/>
      <c r="W893" s="167"/>
      <c r="X893" s="167"/>
      <c r="Y893" s="167"/>
      <c r="Z893" s="167"/>
    </row>
    <row r="894" spans="1:26" ht="12.75" customHeight="1">
      <c r="A894" s="167"/>
      <c r="B894" s="167"/>
      <c r="C894" s="167"/>
      <c r="D894" s="167"/>
      <c r="E894" s="168"/>
      <c r="F894" s="167"/>
      <c r="G894" s="167"/>
      <c r="H894" s="169"/>
      <c r="I894" s="170"/>
      <c r="J894" s="167"/>
      <c r="K894" s="167"/>
      <c r="L894" s="170"/>
      <c r="M894" s="167"/>
      <c r="N894" s="170"/>
      <c r="O894" s="167"/>
      <c r="P894" s="167"/>
      <c r="Q894" s="167"/>
      <c r="R894" s="167"/>
      <c r="S894" s="167"/>
      <c r="T894" s="167"/>
      <c r="U894" s="167"/>
      <c r="V894" s="167"/>
      <c r="W894" s="167"/>
      <c r="X894" s="167"/>
      <c r="Y894" s="167"/>
      <c r="Z894" s="167"/>
    </row>
    <row r="895" spans="1:26" ht="12.75" customHeight="1">
      <c r="A895" s="167"/>
      <c r="B895" s="167"/>
      <c r="C895" s="167"/>
      <c r="D895" s="167"/>
      <c r="E895" s="168"/>
      <c r="F895" s="167"/>
      <c r="G895" s="167"/>
      <c r="H895" s="169"/>
      <c r="I895" s="170"/>
      <c r="J895" s="167"/>
      <c r="K895" s="167"/>
      <c r="L895" s="170"/>
      <c r="M895" s="167"/>
      <c r="N895" s="170"/>
      <c r="O895" s="167"/>
      <c r="P895" s="167"/>
      <c r="Q895" s="167"/>
      <c r="R895" s="167"/>
      <c r="S895" s="167"/>
      <c r="T895" s="167"/>
      <c r="U895" s="167"/>
      <c r="V895" s="167"/>
      <c r="W895" s="167"/>
      <c r="X895" s="167"/>
      <c r="Y895" s="167"/>
      <c r="Z895" s="167"/>
    </row>
    <row r="896" spans="1:26" ht="12.75" customHeight="1">
      <c r="A896" s="167"/>
      <c r="B896" s="167"/>
      <c r="C896" s="167"/>
      <c r="D896" s="167"/>
      <c r="E896" s="168"/>
      <c r="F896" s="167"/>
      <c r="G896" s="167"/>
      <c r="H896" s="169"/>
      <c r="I896" s="170"/>
      <c r="J896" s="167"/>
      <c r="K896" s="167"/>
      <c r="L896" s="170"/>
      <c r="M896" s="167"/>
      <c r="N896" s="170"/>
      <c r="O896" s="167"/>
      <c r="P896" s="167"/>
      <c r="Q896" s="167"/>
      <c r="R896" s="167"/>
      <c r="S896" s="167"/>
      <c r="T896" s="167"/>
      <c r="U896" s="167"/>
      <c r="V896" s="167"/>
      <c r="W896" s="167"/>
      <c r="X896" s="167"/>
      <c r="Y896" s="167"/>
      <c r="Z896" s="167"/>
    </row>
    <row r="897" spans="1:26" ht="12.75" customHeight="1">
      <c r="A897" s="167"/>
      <c r="B897" s="167"/>
      <c r="C897" s="167"/>
      <c r="D897" s="167"/>
      <c r="E897" s="168"/>
      <c r="F897" s="167"/>
      <c r="G897" s="167"/>
      <c r="H897" s="169"/>
      <c r="I897" s="170"/>
      <c r="J897" s="167"/>
      <c r="K897" s="167"/>
      <c r="L897" s="170"/>
      <c r="M897" s="167"/>
      <c r="N897" s="170"/>
      <c r="O897" s="167"/>
      <c r="P897" s="167"/>
      <c r="Q897" s="167"/>
      <c r="R897" s="167"/>
      <c r="S897" s="167"/>
      <c r="T897" s="167"/>
      <c r="U897" s="167"/>
      <c r="V897" s="167"/>
      <c r="W897" s="167"/>
      <c r="X897" s="167"/>
      <c r="Y897" s="167"/>
      <c r="Z897" s="167"/>
    </row>
    <row r="898" spans="1:26" ht="12.75" customHeight="1">
      <c r="A898" s="167"/>
      <c r="B898" s="167"/>
      <c r="C898" s="167"/>
      <c r="D898" s="167"/>
      <c r="E898" s="168"/>
      <c r="F898" s="167"/>
      <c r="G898" s="167"/>
      <c r="H898" s="169"/>
      <c r="I898" s="170"/>
      <c r="J898" s="167"/>
      <c r="K898" s="167"/>
      <c r="L898" s="170"/>
      <c r="M898" s="167"/>
      <c r="N898" s="170"/>
      <c r="O898" s="167"/>
      <c r="P898" s="167"/>
      <c r="Q898" s="167"/>
      <c r="R898" s="167"/>
      <c r="S898" s="167"/>
      <c r="T898" s="167"/>
      <c r="U898" s="167"/>
      <c r="V898" s="167"/>
      <c r="W898" s="167"/>
      <c r="X898" s="167"/>
      <c r="Y898" s="167"/>
      <c r="Z898" s="167"/>
    </row>
    <row r="899" spans="1:26" ht="12.75" customHeight="1">
      <c r="A899" s="167"/>
      <c r="B899" s="167"/>
      <c r="C899" s="167"/>
      <c r="D899" s="167"/>
      <c r="E899" s="168"/>
      <c r="F899" s="167"/>
      <c r="G899" s="167"/>
      <c r="H899" s="169"/>
      <c r="I899" s="170"/>
      <c r="J899" s="167"/>
      <c r="K899" s="167"/>
      <c r="L899" s="170"/>
      <c r="M899" s="167"/>
      <c r="N899" s="170"/>
      <c r="O899" s="167"/>
      <c r="P899" s="167"/>
      <c r="Q899" s="167"/>
      <c r="R899" s="167"/>
      <c r="S899" s="167"/>
      <c r="T899" s="167"/>
      <c r="U899" s="167"/>
      <c r="V899" s="167"/>
      <c r="W899" s="167"/>
      <c r="X899" s="167"/>
      <c r="Y899" s="167"/>
      <c r="Z899" s="167"/>
    </row>
    <row r="900" spans="1:26" ht="12.75" customHeight="1">
      <c r="A900" s="167"/>
      <c r="B900" s="167"/>
      <c r="C900" s="167"/>
      <c r="D900" s="167"/>
      <c r="E900" s="168"/>
      <c r="F900" s="167"/>
      <c r="G900" s="167"/>
      <c r="H900" s="169"/>
      <c r="I900" s="170"/>
      <c r="J900" s="167"/>
      <c r="K900" s="167"/>
      <c r="L900" s="170"/>
      <c r="M900" s="167"/>
      <c r="N900" s="170"/>
      <c r="O900" s="167"/>
      <c r="P900" s="167"/>
      <c r="Q900" s="167"/>
      <c r="R900" s="167"/>
      <c r="S900" s="167"/>
      <c r="T900" s="167"/>
      <c r="U900" s="167"/>
      <c r="V900" s="167"/>
      <c r="W900" s="167"/>
      <c r="X900" s="167"/>
      <c r="Y900" s="167"/>
      <c r="Z900" s="167"/>
    </row>
    <row r="901" spans="1:26" ht="12.75" customHeight="1">
      <c r="A901" s="167"/>
      <c r="B901" s="167"/>
      <c r="C901" s="167"/>
      <c r="D901" s="167"/>
      <c r="E901" s="168"/>
      <c r="F901" s="167"/>
      <c r="G901" s="167"/>
      <c r="H901" s="169"/>
      <c r="I901" s="170"/>
      <c r="J901" s="167"/>
      <c r="K901" s="167"/>
      <c r="L901" s="170"/>
      <c r="M901" s="167"/>
      <c r="N901" s="170"/>
      <c r="O901" s="167"/>
      <c r="P901" s="167"/>
      <c r="Q901" s="167"/>
      <c r="R901" s="167"/>
      <c r="S901" s="167"/>
      <c r="T901" s="167"/>
      <c r="U901" s="167"/>
      <c r="V901" s="167"/>
      <c r="W901" s="167"/>
      <c r="X901" s="167"/>
      <c r="Y901" s="167"/>
      <c r="Z901" s="167"/>
    </row>
    <row r="902" spans="1:26" ht="12.75" customHeight="1">
      <c r="A902" s="167"/>
      <c r="B902" s="167"/>
      <c r="C902" s="167"/>
      <c r="D902" s="167"/>
      <c r="E902" s="168"/>
      <c r="F902" s="167"/>
      <c r="G902" s="167"/>
      <c r="H902" s="169"/>
      <c r="I902" s="170"/>
      <c r="J902" s="167"/>
      <c r="K902" s="167"/>
      <c r="L902" s="170"/>
      <c r="M902" s="167"/>
      <c r="N902" s="170"/>
      <c r="O902" s="167"/>
      <c r="P902" s="167"/>
      <c r="Q902" s="167"/>
      <c r="R902" s="167"/>
      <c r="S902" s="167"/>
      <c r="T902" s="167"/>
      <c r="U902" s="167"/>
      <c r="V902" s="167"/>
      <c r="W902" s="167"/>
      <c r="X902" s="167"/>
      <c r="Y902" s="167"/>
      <c r="Z902" s="167"/>
    </row>
    <row r="903" spans="1:26" ht="12.75" customHeight="1">
      <c r="A903" s="167"/>
      <c r="B903" s="167"/>
      <c r="C903" s="167"/>
      <c r="D903" s="167"/>
      <c r="E903" s="168"/>
      <c r="F903" s="167"/>
      <c r="G903" s="167"/>
      <c r="H903" s="169"/>
      <c r="I903" s="170"/>
      <c r="J903" s="167"/>
      <c r="K903" s="167"/>
      <c r="L903" s="170"/>
      <c r="M903" s="167"/>
      <c r="N903" s="170"/>
      <c r="O903" s="167"/>
      <c r="P903" s="167"/>
      <c r="Q903" s="167"/>
      <c r="R903" s="167"/>
      <c r="S903" s="167"/>
      <c r="T903" s="167"/>
      <c r="U903" s="167"/>
      <c r="V903" s="167"/>
      <c r="W903" s="167"/>
      <c r="X903" s="167"/>
      <c r="Y903" s="167"/>
      <c r="Z903" s="167"/>
    </row>
    <row r="904" spans="1:26" ht="12.75" customHeight="1">
      <c r="A904" s="167"/>
      <c r="B904" s="167"/>
      <c r="C904" s="167"/>
      <c r="D904" s="167"/>
      <c r="E904" s="168"/>
      <c r="F904" s="167"/>
      <c r="G904" s="167"/>
      <c r="H904" s="169"/>
      <c r="I904" s="170"/>
      <c r="J904" s="167"/>
      <c r="K904" s="167"/>
      <c r="L904" s="170"/>
      <c r="M904" s="167"/>
      <c r="N904" s="170"/>
      <c r="O904" s="167"/>
      <c r="P904" s="167"/>
      <c r="Q904" s="167"/>
      <c r="R904" s="167"/>
      <c r="S904" s="167"/>
      <c r="T904" s="167"/>
      <c r="U904" s="167"/>
      <c r="V904" s="167"/>
      <c r="W904" s="167"/>
      <c r="X904" s="167"/>
      <c r="Y904" s="167"/>
      <c r="Z904" s="167"/>
    </row>
    <row r="905" spans="1:26" ht="12.75" customHeight="1">
      <c r="A905" s="167"/>
      <c r="B905" s="167"/>
      <c r="C905" s="167"/>
      <c r="D905" s="167"/>
      <c r="E905" s="168"/>
      <c r="F905" s="167"/>
      <c r="G905" s="167"/>
      <c r="H905" s="169"/>
      <c r="I905" s="170"/>
      <c r="J905" s="167"/>
      <c r="K905" s="167"/>
      <c r="L905" s="170"/>
      <c r="M905" s="167"/>
      <c r="N905" s="170"/>
      <c r="O905" s="167"/>
      <c r="P905" s="167"/>
      <c r="Q905" s="167"/>
      <c r="R905" s="167"/>
      <c r="S905" s="167"/>
      <c r="T905" s="167"/>
      <c r="U905" s="167"/>
      <c r="V905" s="167"/>
      <c r="W905" s="167"/>
      <c r="X905" s="167"/>
      <c r="Y905" s="167"/>
      <c r="Z905" s="167"/>
    </row>
    <row r="906" spans="1:26" ht="12.75" customHeight="1">
      <c r="A906" s="167"/>
      <c r="B906" s="167"/>
      <c r="C906" s="167"/>
      <c r="D906" s="167"/>
      <c r="E906" s="168"/>
      <c r="F906" s="167"/>
      <c r="G906" s="167"/>
      <c r="H906" s="169"/>
      <c r="I906" s="170"/>
      <c r="J906" s="167"/>
      <c r="K906" s="167"/>
      <c r="L906" s="170"/>
      <c r="M906" s="167"/>
      <c r="N906" s="170"/>
      <c r="O906" s="167"/>
      <c r="P906" s="167"/>
      <c r="Q906" s="167"/>
      <c r="R906" s="167"/>
      <c r="S906" s="167"/>
      <c r="T906" s="167"/>
      <c r="U906" s="167"/>
      <c r="V906" s="167"/>
      <c r="W906" s="167"/>
      <c r="X906" s="167"/>
      <c r="Y906" s="167"/>
      <c r="Z906" s="167"/>
    </row>
    <row r="907" spans="1:26" ht="12.75" customHeight="1">
      <c r="A907" s="167"/>
      <c r="B907" s="167"/>
      <c r="C907" s="167"/>
      <c r="D907" s="167"/>
      <c r="E907" s="168"/>
      <c r="F907" s="167"/>
      <c r="G907" s="167"/>
      <c r="H907" s="169"/>
      <c r="I907" s="170"/>
      <c r="J907" s="167"/>
      <c r="K907" s="167"/>
      <c r="L907" s="170"/>
      <c r="M907" s="167"/>
      <c r="N907" s="170"/>
      <c r="O907" s="167"/>
      <c r="P907" s="167"/>
      <c r="Q907" s="167"/>
      <c r="R907" s="167"/>
      <c r="S907" s="167"/>
      <c r="T907" s="167"/>
      <c r="U907" s="167"/>
      <c r="V907" s="167"/>
      <c r="W907" s="167"/>
      <c r="X907" s="167"/>
      <c r="Y907" s="167"/>
      <c r="Z907" s="167"/>
    </row>
    <row r="908" spans="1:26" ht="12.75" customHeight="1">
      <c r="A908" s="167"/>
      <c r="B908" s="167"/>
      <c r="C908" s="167"/>
      <c r="D908" s="167"/>
      <c r="E908" s="168"/>
      <c r="F908" s="167"/>
      <c r="G908" s="167"/>
      <c r="H908" s="169"/>
      <c r="I908" s="170"/>
      <c r="J908" s="167"/>
      <c r="K908" s="167"/>
      <c r="L908" s="170"/>
      <c r="M908" s="167"/>
      <c r="N908" s="170"/>
      <c r="O908" s="167"/>
      <c r="P908" s="167"/>
      <c r="Q908" s="167"/>
      <c r="R908" s="167"/>
      <c r="S908" s="167"/>
      <c r="T908" s="167"/>
      <c r="U908" s="167"/>
      <c r="V908" s="167"/>
      <c r="W908" s="167"/>
      <c r="X908" s="167"/>
      <c r="Y908" s="167"/>
      <c r="Z908" s="167"/>
    </row>
    <row r="909" spans="1:26" ht="12.75" customHeight="1">
      <c r="A909" s="167"/>
      <c r="B909" s="167"/>
      <c r="C909" s="167"/>
      <c r="D909" s="167"/>
      <c r="E909" s="168"/>
      <c r="F909" s="167"/>
      <c r="G909" s="167"/>
      <c r="H909" s="169"/>
      <c r="I909" s="170"/>
      <c r="J909" s="167"/>
      <c r="K909" s="167"/>
      <c r="L909" s="170"/>
      <c r="M909" s="167"/>
      <c r="N909" s="170"/>
      <c r="O909" s="167"/>
      <c r="P909" s="167"/>
      <c r="Q909" s="167"/>
      <c r="R909" s="167"/>
      <c r="S909" s="167"/>
      <c r="T909" s="167"/>
      <c r="U909" s="167"/>
      <c r="V909" s="167"/>
      <c r="W909" s="167"/>
      <c r="X909" s="167"/>
      <c r="Y909" s="167"/>
      <c r="Z909" s="167"/>
    </row>
    <row r="910" spans="1:26" ht="12.75" customHeight="1">
      <c r="A910" s="167"/>
      <c r="B910" s="167"/>
      <c r="C910" s="167"/>
      <c r="D910" s="167"/>
      <c r="E910" s="168"/>
      <c r="F910" s="167"/>
      <c r="G910" s="167"/>
      <c r="H910" s="169"/>
      <c r="I910" s="170"/>
      <c r="J910" s="167"/>
      <c r="K910" s="167"/>
      <c r="L910" s="170"/>
      <c r="M910" s="167"/>
      <c r="N910" s="170"/>
      <c r="O910" s="167"/>
      <c r="P910" s="167"/>
      <c r="Q910" s="167"/>
      <c r="R910" s="167"/>
      <c r="S910" s="167"/>
      <c r="T910" s="167"/>
      <c r="U910" s="167"/>
      <c r="V910" s="167"/>
      <c r="W910" s="167"/>
      <c r="X910" s="167"/>
      <c r="Y910" s="167"/>
      <c r="Z910" s="167"/>
    </row>
    <row r="911" spans="1:26" ht="12.75" customHeight="1">
      <c r="A911" s="167"/>
      <c r="B911" s="167"/>
      <c r="C911" s="167"/>
      <c r="D911" s="167"/>
      <c r="E911" s="168"/>
      <c r="F911" s="167"/>
      <c r="G911" s="167"/>
      <c r="H911" s="169"/>
      <c r="I911" s="170"/>
      <c r="J911" s="167"/>
      <c r="K911" s="167"/>
      <c r="L911" s="170"/>
      <c r="M911" s="167"/>
      <c r="N911" s="170"/>
      <c r="O911" s="167"/>
      <c r="P911" s="167"/>
      <c r="Q911" s="167"/>
      <c r="R911" s="167"/>
      <c r="S911" s="167"/>
      <c r="T911" s="167"/>
      <c r="U911" s="167"/>
      <c r="V911" s="167"/>
      <c r="W911" s="167"/>
      <c r="X911" s="167"/>
      <c r="Y911" s="167"/>
      <c r="Z911" s="167"/>
    </row>
    <row r="912" spans="1:26" ht="12.75" customHeight="1">
      <c r="A912" s="167"/>
      <c r="B912" s="167"/>
      <c r="C912" s="167"/>
      <c r="D912" s="167"/>
      <c r="E912" s="168"/>
      <c r="F912" s="167"/>
      <c r="G912" s="167"/>
      <c r="H912" s="169"/>
      <c r="I912" s="170"/>
      <c r="J912" s="167"/>
      <c r="K912" s="167"/>
      <c r="L912" s="170"/>
      <c r="M912" s="167"/>
      <c r="N912" s="170"/>
      <c r="O912" s="167"/>
      <c r="P912" s="167"/>
      <c r="Q912" s="167"/>
      <c r="R912" s="167"/>
      <c r="S912" s="167"/>
      <c r="T912" s="167"/>
      <c r="U912" s="167"/>
      <c r="V912" s="167"/>
      <c r="W912" s="167"/>
      <c r="X912" s="167"/>
      <c r="Y912" s="167"/>
      <c r="Z912" s="167"/>
    </row>
    <row r="913" spans="1:26" ht="12.75" customHeight="1">
      <c r="A913" s="167"/>
      <c r="B913" s="167"/>
      <c r="C913" s="167"/>
      <c r="D913" s="167"/>
      <c r="E913" s="168"/>
      <c r="F913" s="167"/>
      <c r="G913" s="167"/>
      <c r="H913" s="169"/>
      <c r="I913" s="170"/>
      <c r="J913" s="167"/>
      <c r="K913" s="167"/>
      <c r="L913" s="170"/>
      <c r="M913" s="167"/>
      <c r="N913" s="170"/>
      <c r="O913" s="167"/>
      <c r="P913" s="167"/>
      <c r="Q913" s="167"/>
      <c r="R913" s="167"/>
      <c r="S913" s="167"/>
      <c r="T913" s="167"/>
      <c r="U913" s="167"/>
      <c r="V913" s="167"/>
      <c r="W913" s="167"/>
      <c r="X913" s="167"/>
      <c r="Y913" s="167"/>
      <c r="Z913" s="167"/>
    </row>
    <row r="914" spans="1:26" ht="12.75" customHeight="1">
      <c r="A914" s="167"/>
      <c r="B914" s="167"/>
      <c r="C914" s="167"/>
      <c r="D914" s="167"/>
      <c r="E914" s="168"/>
      <c r="F914" s="167"/>
      <c r="G914" s="167"/>
      <c r="H914" s="169"/>
      <c r="I914" s="170"/>
      <c r="J914" s="167"/>
      <c r="K914" s="167"/>
      <c r="L914" s="170"/>
      <c r="M914" s="167"/>
      <c r="N914" s="170"/>
      <c r="O914" s="167"/>
      <c r="P914" s="167"/>
      <c r="Q914" s="167"/>
      <c r="R914" s="167"/>
      <c r="S914" s="167"/>
      <c r="T914" s="167"/>
      <c r="U914" s="167"/>
      <c r="V914" s="167"/>
      <c r="W914" s="167"/>
      <c r="X914" s="167"/>
      <c r="Y914" s="167"/>
      <c r="Z914" s="167"/>
    </row>
    <row r="915" spans="1:26" ht="12.75" customHeight="1">
      <c r="A915" s="167"/>
      <c r="B915" s="167"/>
      <c r="C915" s="167"/>
      <c r="D915" s="167"/>
      <c r="E915" s="168"/>
      <c r="F915" s="167"/>
      <c r="G915" s="167"/>
      <c r="H915" s="169"/>
      <c r="I915" s="170"/>
      <c r="J915" s="167"/>
      <c r="K915" s="167"/>
      <c r="L915" s="170"/>
      <c r="M915" s="167"/>
      <c r="N915" s="170"/>
      <c r="O915" s="167"/>
      <c r="P915" s="167"/>
      <c r="Q915" s="167"/>
      <c r="R915" s="167"/>
      <c r="S915" s="167"/>
      <c r="T915" s="167"/>
      <c r="U915" s="167"/>
      <c r="V915" s="167"/>
      <c r="W915" s="167"/>
      <c r="X915" s="167"/>
      <c r="Y915" s="167"/>
      <c r="Z915" s="167"/>
    </row>
    <row r="916" spans="1:26" ht="12.75" customHeight="1">
      <c r="A916" s="167"/>
      <c r="B916" s="167"/>
      <c r="C916" s="167"/>
      <c r="D916" s="167"/>
      <c r="E916" s="168"/>
      <c r="F916" s="167"/>
      <c r="G916" s="167"/>
      <c r="H916" s="169"/>
      <c r="I916" s="170"/>
      <c r="J916" s="167"/>
      <c r="K916" s="167"/>
      <c r="L916" s="170"/>
      <c r="M916" s="167"/>
      <c r="N916" s="170"/>
      <c r="O916" s="167"/>
      <c r="P916" s="167"/>
      <c r="Q916" s="167"/>
      <c r="R916" s="167"/>
      <c r="S916" s="167"/>
      <c r="T916" s="167"/>
      <c r="U916" s="167"/>
      <c r="V916" s="167"/>
      <c r="W916" s="167"/>
      <c r="X916" s="167"/>
      <c r="Y916" s="167"/>
      <c r="Z916" s="167"/>
    </row>
    <row r="917" spans="1:26" ht="12.75" customHeight="1">
      <c r="A917" s="167"/>
      <c r="B917" s="167"/>
      <c r="C917" s="167"/>
      <c r="D917" s="167"/>
      <c r="E917" s="168"/>
      <c r="F917" s="167"/>
      <c r="G917" s="167"/>
      <c r="H917" s="169"/>
      <c r="I917" s="170"/>
      <c r="J917" s="167"/>
      <c r="K917" s="167"/>
      <c r="L917" s="170"/>
      <c r="M917" s="167"/>
      <c r="N917" s="170"/>
      <c r="O917" s="167"/>
      <c r="P917" s="167"/>
      <c r="Q917" s="167"/>
      <c r="R917" s="167"/>
      <c r="S917" s="167"/>
      <c r="T917" s="167"/>
      <c r="U917" s="167"/>
      <c r="V917" s="167"/>
      <c r="W917" s="167"/>
      <c r="X917" s="167"/>
      <c r="Y917" s="167"/>
      <c r="Z917" s="167"/>
    </row>
    <row r="918" spans="1:26" ht="12.75" customHeight="1">
      <c r="A918" s="167"/>
      <c r="B918" s="167"/>
      <c r="C918" s="167"/>
      <c r="D918" s="167"/>
      <c r="E918" s="168"/>
      <c r="F918" s="167"/>
      <c r="G918" s="167"/>
      <c r="H918" s="169"/>
      <c r="I918" s="170"/>
      <c r="J918" s="167"/>
      <c r="K918" s="167"/>
      <c r="L918" s="170"/>
      <c r="M918" s="167"/>
      <c r="N918" s="170"/>
      <c r="O918" s="167"/>
      <c r="P918" s="167"/>
      <c r="Q918" s="167"/>
      <c r="R918" s="167"/>
      <c r="S918" s="167"/>
      <c r="T918" s="167"/>
      <c r="U918" s="167"/>
      <c r="V918" s="167"/>
      <c r="W918" s="167"/>
      <c r="X918" s="167"/>
      <c r="Y918" s="167"/>
      <c r="Z918" s="167"/>
    </row>
    <row r="919" spans="1:26" ht="12.75" customHeight="1">
      <c r="A919" s="167"/>
      <c r="B919" s="167"/>
      <c r="C919" s="167"/>
      <c r="D919" s="167"/>
      <c r="E919" s="168"/>
      <c r="F919" s="167"/>
      <c r="G919" s="167"/>
      <c r="H919" s="169"/>
      <c r="I919" s="170"/>
      <c r="J919" s="167"/>
      <c r="K919" s="167"/>
      <c r="L919" s="170"/>
      <c r="M919" s="167"/>
      <c r="N919" s="170"/>
      <c r="O919" s="167"/>
      <c r="P919" s="167"/>
      <c r="Q919" s="167"/>
      <c r="R919" s="167"/>
      <c r="S919" s="167"/>
      <c r="T919" s="167"/>
      <c r="U919" s="167"/>
      <c r="V919" s="167"/>
      <c r="W919" s="167"/>
      <c r="X919" s="167"/>
      <c r="Y919" s="167"/>
      <c r="Z919" s="167"/>
    </row>
    <row r="920" spans="1:26" ht="12.75" customHeight="1">
      <c r="A920" s="167"/>
      <c r="B920" s="167"/>
      <c r="C920" s="167"/>
      <c r="D920" s="167"/>
      <c r="E920" s="168"/>
      <c r="F920" s="167"/>
      <c r="G920" s="167"/>
      <c r="H920" s="169"/>
      <c r="I920" s="170"/>
      <c r="J920" s="167"/>
      <c r="K920" s="167"/>
      <c r="L920" s="170"/>
      <c r="M920" s="167"/>
      <c r="N920" s="170"/>
      <c r="O920" s="167"/>
      <c r="P920" s="167"/>
      <c r="Q920" s="167"/>
      <c r="R920" s="167"/>
      <c r="S920" s="167"/>
      <c r="T920" s="167"/>
      <c r="U920" s="167"/>
      <c r="V920" s="167"/>
      <c r="W920" s="167"/>
      <c r="X920" s="167"/>
      <c r="Y920" s="167"/>
      <c r="Z920" s="167"/>
    </row>
    <row r="921" spans="1:26" ht="12.75" customHeight="1">
      <c r="A921" s="167"/>
      <c r="B921" s="167"/>
      <c r="C921" s="167"/>
      <c r="D921" s="167"/>
      <c r="E921" s="168"/>
      <c r="F921" s="167"/>
      <c r="G921" s="167"/>
      <c r="H921" s="169"/>
      <c r="I921" s="170"/>
      <c r="J921" s="167"/>
      <c r="K921" s="167"/>
      <c r="L921" s="170"/>
      <c r="M921" s="167"/>
      <c r="N921" s="170"/>
      <c r="O921" s="167"/>
      <c r="P921" s="167"/>
      <c r="Q921" s="167"/>
      <c r="R921" s="167"/>
      <c r="S921" s="167"/>
      <c r="T921" s="167"/>
      <c r="U921" s="167"/>
      <c r="V921" s="167"/>
      <c r="W921" s="167"/>
      <c r="X921" s="167"/>
      <c r="Y921" s="167"/>
      <c r="Z921" s="167"/>
    </row>
    <row r="922" spans="1:26" ht="12.75" customHeight="1">
      <c r="A922" s="167"/>
      <c r="B922" s="167"/>
      <c r="C922" s="167"/>
      <c r="D922" s="167"/>
      <c r="E922" s="168"/>
      <c r="F922" s="167"/>
      <c r="G922" s="167"/>
      <c r="H922" s="169"/>
      <c r="I922" s="170"/>
      <c r="J922" s="167"/>
      <c r="K922" s="167"/>
      <c r="L922" s="170"/>
      <c r="M922" s="167"/>
      <c r="N922" s="170"/>
      <c r="O922" s="167"/>
      <c r="P922" s="167"/>
      <c r="Q922" s="167"/>
      <c r="R922" s="167"/>
      <c r="S922" s="167"/>
      <c r="T922" s="167"/>
      <c r="U922" s="167"/>
      <c r="V922" s="167"/>
      <c r="W922" s="167"/>
      <c r="X922" s="167"/>
      <c r="Y922" s="167"/>
      <c r="Z922" s="167"/>
    </row>
    <row r="923" spans="1:26" ht="12.75" customHeight="1">
      <c r="A923" s="167"/>
      <c r="B923" s="167"/>
      <c r="C923" s="167"/>
      <c r="D923" s="167"/>
      <c r="E923" s="168"/>
      <c r="F923" s="167"/>
      <c r="G923" s="167"/>
      <c r="H923" s="169"/>
      <c r="I923" s="170"/>
      <c r="J923" s="167"/>
      <c r="K923" s="167"/>
      <c r="L923" s="170"/>
      <c r="M923" s="167"/>
      <c r="N923" s="170"/>
      <c r="O923" s="167"/>
      <c r="P923" s="167"/>
      <c r="Q923" s="167"/>
      <c r="R923" s="167"/>
      <c r="S923" s="167"/>
      <c r="T923" s="167"/>
      <c r="U923" s="167"/>
      <c r="V923" s="167"/>
      <c r="W923" s="167"/>
      <c r="X923" s="167"/>
      <c r="Y923" s="167"/>
      <c r="Z923" s="167"/>
    </row>
    <row r="924" spans="1:26" ht="12.75" customHeight="1">
      <c r="A924" s="167"/>
      <c r="B924" s="167"/>
      <c r="C924" s="167"/>
      <c r="D924" s="167"/>
      <c r="E924" s="168"/>
      <c r="F924" s="167"/>
      <c r="G924" s="167"/>
      <c r="H924" s="169"/>
      <c r="I924" s="170"/>
      <c r="J924" s="167"/>
      <c r="K924" s="167"/>
      <c r="L924" s="170"/>
      <c r="M924" s="167"/>
      <c r="N924" s="170"/>
      <c r="O924" s="167"/>
      <c r="P924" s="167"/>
      <c r="Q924" s="167"/>
      <c r="R924" s="167"/>
      <c r="S924" s="167"/>
      <c r="T924" s="167"/>
      <c r="U924" s="167"/>
      <c r="V924" s="167"/>
      <c r="W924" s="167"/>
      <c r="X924" s="167"/>
      <c r="Y924" s="167"/>
      <c r="Z924" s="167"/>
    </row>
    <row r="925" spans="1:26" ht="12.75" customHeight="1">
      <c r="A925" s="167"/>
      <c r="B925" s="167"/>
      <c r="C925" s="167"/>
      <c r="D925" s="167"/>
      <c r="E925" s="168"/>
      <c r="F925" s="167"/>
      <c r="G925" s="167"/>
      <c r="H925" s="169"/>
      <c r="I925" s="170"/>
      <c r="J925" s="167"/>
      <c r="K925" s="167"/>
      <c r="L925" s="170"/>
      <c r="M925" s="167"/>
      <c r="N925" s="170"/>
      <c r="O925" s="167"/>
      <c r="P925" s="167"/>
      <c r="Q925" s="167"/>
      <c r="R925" s="167"/>
      <c r="S925" s="167"/>
      <c r="T925" s="167"/>
      <c r="U925" s="167"/>
      <c r="V925" s="167"/>
      <c r="W925" s="167"/>
      <c r="X925" s="167"/>
      <c r="Y925" s="167"/>
      <c r="Z925" s="167"/>
    </row>
    <row r="926" spans="1:26" ht="12.75" customHeight="1">
      <c r="A926" s="167"/>
      <c r="B926" s="167"/>
      <c r="C926" s="167"/>
      <c r="D926" s="167"/>
      <c r="E926" s="168"/>
      <c r="F926" s="167"/>
      <c r="G926" s="167"/>
      <c r="H926" s="169"/>
      <c r="I926" s="170"/>
      <c r="J926" s="167"/>
      <c r="K926" s="167"/>
      <c r="L926" s="170"/>
      <c r="M926" s="167"/>
      <c r="N926" s="170"/>
      <c r="O926" s="167"/>
      <c r="P926" s="167"/>
      <c r="Q926" s="167"/>
      <c r="R926" s="167"/>
      <c r="S926" s="167"/>
      <c r="T926" s="167"/>
      <c r="U926" s="167"/>
      <c r="V926" s="167"/>
      <c r="W926" s="167"/>
      <c r="X926" s="167"/>
      <c r="Y926" s="167"/>
      <c r="Z926" s="167"/>
    </row>
    <row r="927" spans="1:26" ht="12.75" customHeight="1">
      <c r="A927" s="167"/>
      <c r="B927" s="167"/>
      <c r="C927" s="167"/>
      <c r="D927" s="167"/>
      <c r="E927" s="168"/>
      <c r="F927" s="167"/>
      <c r="G927" s="167"/>
      <c r="H927" s="169"/>
      <c r="I927" s="170"/>
      <c r="J927" s="167"/>
      <c r="K927" s="167"/>
      <c r="L927" s="170"/>
      <c r="M927" s="167"/>
      <c r="N927" s="170"/>
      <c r="O927" s="167"/>
      <c r="P927" s="167"/>
      <c r="Q927" s="167"/>
      <c r="R927" s="167"/>
      <c r="S927" s="167"/>
      <c r="T927" s="167"/>
      <c r="U927" s="167"/>
      <c r="V927" s="167"/>
      <c r="W927" s="167"/>
      <c r="X927" s="167"/>
      <c r="Y927" s="167"/>
      <c r="Z927" s="167"/>
    </row>
    <row r="928" spans="1:26" ht="12.75" customHeight="1">
      <c r="A928" s="167"/>
      <c r="B928" s="167"/>
      <c r="C928" s="167"/>
      <c r="D928" s="167"/>
      <c r="E928" s="168"/>
      <c r="F928" s="167"/>
      <c r="G928" s="167"/>
      <c r="H928" s="169"/>
      <c r="I928" s="170"/>
      <c r="J928" s="167"/>
      <c r="K928" s="167"/>
      <c r="L928" s="170"/>
      <c r="M928" s="167"/>
      <c r="N928" s="170"/>
      <c r="O928" s="167"/>
      <c r="P928" s="167"/>
      <c r="Q928" s="167"/>
      <c r="R928" s="167"/>
      <c r="S928" s="167"/>
      <c r="T928" s="167"/>
      <c r="U928" s="167"/>
      <c r="V928" s="167"/>
      <c r="W928" s="167"/>
      <c r="X928" s="167"/>
      <c r="Y928" s="167"/>
      <c r="Z928" s="167"/>
    </row>
    <row r="929" spans="1:26" ht="12.75" customHeight="1">
      <c r="A929" s="167"/>
      <c r="B929" s="167"/>
      <c r="C929" s="167"/>
      <c r="D929" s="167"/>
      <c r="E929" s="168"/>
      <c r="F929" s="167"/>
      <c r="G929" s="167"/>
      <c r="H929" s="169"/>
      <c r="I929" s="170"/>
      <c r="J929" s="167"/>
      <c r="K929" s="167"/>
      <c r="L929" s="170"/>
      <c r="M929" s="167"/>
      <c r="N929" s="170"/>
      <c r="O929" s="167"/>
      <c r="P929" s="167"/>
      <c r="Q929" s="167"/>
      <c r="R929" s="167"/>
      <c r="S929" s="167"/>
      <c r="T929" s="167"/>
      <c r="U929" s="167"/>
      <c r="V929" s="167"/>
      <c r="W929" s="167"/>
      <c r="X929" s="167"/>
      <c r="Y929" s="167"/>
      <c r="Z929" s="167"/>
    </row>
    <row r="930" spans="1:26" ht="12.75" customHeight="1">
      <c r="A930" s="167"/>
      <c r="B930" s="167"/>
      <c r="C930" s="167"/>
      <c r="D930" s="167"/>
      <c r="E930" s="168"/>
      <c r="F930" s="167"/>
      <c r="G930" s="167"/>
      <c r="H930" s="169"/>
      <c r="I930" s="170"/>
      <c r="J930" s="167"/>
      <c r="K930" s="167"/>
      <c r="L930" s="170"/>
      <c r="M930" s="167"/>
      <c r="N930" s="170"/>
      <c r="O930" s="167"/>
      <c r="P930" s="167"/>
      <c r="Q930" s="167"/>
      <c r="R930" s="167"/>
      <c r="S930" s="167"/>
      <c r="T930" s="167"/>
      <c r="U930" s="167"/>
      <c r="V930" s="167"/>
      <c r="W930" s="167"/>
      <c r="X930" s="167"/>
      <c r="Y930" s="167"/>
      <c r="Z930" s="167"/>
    </row>
    <row r="931" spans="1:26" ht="12.75" customHeight="1">
      <c r="A931" s="167"/>
      <c r="B931" s="167"/>
      <c r="C931" s="167"/>
      <c r="D931" s="167"/>
      <c r="E931" s="168"/>
      <c r="F931" s="167"/>
      <c r="G931" s="167"/>
      <c r="H931" s="169"/>
      <c r="I931" s="170"/>
      <c r="J931" s="167"/>
      <c r="K931" s="167"/>
      <c r="L931" s="170"/>
      <c r="M931" s="167"/>
      <c r="N931" s="170"/>
      <c r="O931" s="167"/>
      <c r="P931" s="167"/>
      <c r="Q931" s="167"/>
      <c r="R931" s="167"/>
      <c r="S931" s="167"/>
      <c r="T931" s="167"/>
      <c r="U931" s="167"/>
      <c r="V931" s="167"/>
      <c r="W931" s="167"/>
      <c r="X931" s="167"/>
      <c r="Y931" s="167"/>
      <c r="Z931" s="167"/>
    </row>
    <row r="932" spans="1:26" ht="12.75" customHeight="1">
      <c r="A932" s="167"/>
      <c r="B932" s="167"/>
      <c r="C932" s="167"/>
      <c r="D932" s="167"/>
      <c r="E932" s="168"/>
      <c r="F932" s="167"/>
      <c r="G932" s="167"/>
      <c r="H932" s="169"/>
      <c r="I932" s="170"/>
      <c r="J932" s="167"/>
      <c r="K932" s="167"/>
      <c r="L932" s="170"/>
      <c r="M932" s="167"/>
      <c r="N932" s="170"/>
      <c r="O932" s="167"/>
      <c r="P932" s="167"/>
      <c r="Q932" s="167"/>
      <c r="R932" s="167"/>
      <c r="S932" s="167"/>
      <c r="T932" s="167"/>
      <c r="U932" s="167"/>
      <c r="V932" s="167"/>
      <c r="W932" s="167"/>
      <c r="X932" s="167"/>
      <c r="Y932" s="167"/>
      <c r="Z932" s="167"/>
    </row>
    <row r="933" spans="1:26" ht="12.75" customHeight="1">
      <c r="A933" s="167"/>
      <c r="B933" s="167"/>
      <c r="C933" s="167"/>
      <c r="D933" s="167"/>
      <c r="E933" s="168"/>
      <c r="F933" s="167"/>
      <c r="G933" s="167"/>
      <c r="H933" s="169"/>
      <c r="I933" s="170"/>
      <c r="J933" s="167"/>
      <c r="K933" s="167"/>
      <c r="L933" s="170"/>
      <c r="M933" s="167"/>
      <c r="N933" s="170"/>
      <c r="O933" s="167"/>
      <c r="P933" s="167"/>
      <c r="Q933" s="167"/>
      <c r="R933" s="167"/>
      <c r="S933" s="167"/>
      <c r="T933" s="167"/>
      <c r="U933" s="167"/>
      <c r="V933" s="167"/>
      <c r="W933" s="167"/>
      <c r="X933" s="167"/>
      <c r="Y933" s="167"/>
      <c r="Z933" s="167"/>
    </row>
    <row r="934" spans="1:26" ht="12.75" customHeight="1">
      <c r="A934" s="167"/>
      <c r="B934" s="167"/>
      <c r="C934" s="167"/>
      <c r="D934" s="167"/>
      <c r="E934" s="168"/>
      <c r="F934" s="167"/>
      <c r="G934" s="167"/>
      <c r="H934" s="169"/>
      <c r="I934" s="170"/>
      <c r="J934" s="167"/>
      <c r="K934" s="167"/>
      <c r="L934" s="170"/>
      <c r="M934" s="167"/>
      <c r="N934" s="170"/>
      <c r="O934" s="167"/>
      <c r="P934" s="167"/>
      <c r="Q934" s="167"/>
      <c r="R934" s="167"/>
      <c r="S934" s="167"/>
      <c r="T934" s="167"/>
      <c r="U934" s="167"/>
      <c r="V934" s="167"/>
      <c r="W934" s="167"/>
      <c r="X934" s="167"/>
      <c r="Y934" s="167"/>
      <c r="Z934" s="167"/>
    </row>
    <row r="935" spans="1:26" ht="12.75" customHeight="1">
      <c r="A935" s="167"/>
      <c r="B935" s="167"/>
      <c r="C935" s="167"/>
      <c r="D935" s="167"/>
      <c r="E935" s="168"/>
      <c r="F935" s="167"/>
      <c r="G935" s="167"/>
      <c r="H935" s="169"/>
      <c r="I935" s="170"/>
      <c r="J935" s="167"/>
      <c r="K935" s="167"/>
      <c r="L935" s="170"/>
      <c r="M935" s="167"/>
      <c r="N935" s="170"/>
      <c r="O935" s="167"/>
      <c r="P935" s="167"/>
      <c r="Q935" s="167"/>
      <c r="R935" s="167"/>
      <c r="S935" s="167"/>
      <c r="T935" s="167"/>
      <c r="U935" s="167"/>
      <c r="V935" s="167"/>
      <c r="W935" s="167"/>
      <c r="X935" s="167"/>
      <c r="Y935" s="167"/>
      <c r="Z935" s="167"/>
    </row>
    <row r="936" spans="1:26" ht="12.75" customHeight="1">
      <c r="A936" s="167"/>
      <c r="B936" s="167"/>
      <c r="C936" s="167"/>
      <c r="D936" s="167"/>
      <c r="E936" s="168"/>
      <c r="F936" s="167"/>
      <c r="G936" s="167"/>
      <c r="H936" s="169"/>
      <c r="I936" s="170"/>
      <c r="J936" s="167"/>
      <c r="K936" s="167"/>
      <c r="L936" s="170"/>
      <c r="M936" s="167"/>
      <c r="N936" s="170"/>
      <c r="O936" s="167"/>
      <c r="P936" s="167"/>
      <c r="Q936" s="167"/>
      <c r="R936" s="167"/>
      <c r="S936" s="167"/>
      <c r="T936" s="167"/>
      <c r="U936" s="167"/>
      <c r="V936" s="167"/>
      <c r="W936" s="167"/>
      <c r="X936" s="167"/>
      <c r="Y936" s="167"/>
      <c r="Z936" s="167"/>
    </row>
    <row r="937" spans="1:26" ht="12.75" customHeight="1">
      <c r="A937" s="167"/>
      <c r="B937" s="167"/>
      <c r="C937" s="167"/>
      <c r="D937" s="167"/>
      <c r="E937" s="168"/>
      <c r="F937" s="167"/>
      <c r="G937" s="167"/>
      <c r="H937" s="169"/>
      <c r="I937" s="170"/>
      <c r="J937" s="167"/>
      <c r="K937" s="167"/>
      <c r="L937" s="170"/>
      <c r="M937" s="167"/>
      <c r="N937" s="170"/>
      <c r="O937" s="167"/>
      <c r="P937" s="167"/>
      <c r="Q937" s="167"/>
      <c r="R937" s="167"/>
      <c r="S937" s="167"/>
      <c r="T937" s="167"/>
      <c r="U937" s="167"/>
      <c r="V937" s="167"/>
      <c r="W937" s="167"/>
      <c r="X937" s="167"/>
      <c r="Y937" s="167"/>
      <c r="Z937" s="167"/>
    </row>
    <row r="938" spans="1:26" ht="12.75" customHeight="1">
      <c r="A938" s="167"/>
      <c r="B938" s="167"/>
      <c r="C938" s="167"/>
      <c r="D938" s="167"/>
      <c r="E938" s="168"/>
      <c r="F938" s="167"/>
      <c r="G938" s="167"/>
      <c r="H938" s="169"/>
      <c r="I938" s="170"/>
      <c r="J938" s="167"/>
      <c r="K938" s="167"/>
      <c r="L938" s="170"/>
      <c r="M938" s="167"/>
      <c r="N938" s="170"/>
      <c r="O938" s="167"/>
      <c r="P938" s="167"/>
      <c r="Q938" s="167"/>
      <c r="R938" s="167"/>
      <c r="S938" s="167"/>
      <c r="T938" s="167"/>
      <c r="U938" s="167"/>
      <c r="V938" s="167"/>
      <c r="W938" s="167"/>
      <c r="X938" s="167"/>
      <c r="Y938" s="167"/>
      <c r="Z938" s="167"/>
    </row>
    <row r="939" spans="1:26" ht="12.75" customHeight="1">
      <c r="A939" s="167"/>
      <c r="B939" s="167"/>
      <c r="C939" s="167"/>
      <c r="D939" s="167"/>
      <c r="E939" s="168"/>
      <c r="F939" s="167"/>
      <c r="G939" s="167"/>
      <c r="H939" s="169"/>
      <c r="I939" s="170"/>
      <c r="J939" s="167"/>
      <c r="K939" s="167"/>
      <c r="L939" s="170"/>
      <c r="M939" s="167"/>
      <c r="N939" s="170"/>
      <c r="O939" s="167"/>
      <c r="P939" s="167"/>
      <c r="Q939" s="167"/>
      <c r="R939" s="167"/>
      <c r="S939" s="167"/>
      <c r="T939" s="167"/>
      <c r="U939" s="167"/>
      <c r="V939" s="167"/>
      <c r="W939" s="167"/>
      <c r="X939" s="167"/>
      <c r="Y939" s="167"/>
      <c r="Z939" s="167"/>
    </row>
    <row r="940" spans="1:26" ht="12.75" customHeight="1">
      <c r="A940" s="167"/>
      <c r="B940" s="167"/>
      <c r="C940" s="167"/>
      <c r="D940" s="167"/>
      <c r="E940" s="168"/>
      <c r="F940" s="167"/>
      <c r="G940" s="167"/>
      <c r="H940" s="169"/>
      <c r="I940" s="170"/>
      <c r="J940" s="167"/>
      <c r="K940" s="167"/>
      <c r="L940" s="170"/>
      <c r="M940" s="167"/>
      <c r="N940" s="170"/>
      <c r="O940" s="167"/>
      <c r="P940" s="167"/>
      <c r="Q940" s="167"/>
      <c r="R940" s="167"/>
      <c r="S940" s="167"/>
      <c r="T940" s="167"/>
      <c r="U940" s="167"/>
      <c r="V940" s="167"/>
      <c r="W940" s="167"/>
      <c r="X940" s="167"/>
      <c r="Y940" s="167"/>
      <c r="Z940" s="167"/>
    </row>
    <row r="941" spans="1:26" ht="12.75" customHeight="1">
      <c r="A941" s="167"/>
      <c r="B941" s="167"/>
      <c r="C941" s="167"/>
      <c r="D941" s="167"/>
      <c r="E941" s="168"/>
      <c r="F941" s="167"/>
      <c r="G941" s="167"/>
      <c r="H941" s="169"/>
      <c r="I941" s="170"/>
      <c r="J941" s="167"/>
      <c r="K941" s="167"/>
      <c r="L941" s="170"/>
      <c r="M941" s="167"/>
      <c r="N941" s="170"/>
      <c r="O941" s="167"/>
      <c r="P941" s="167"/>
      <c r="Q941" s="167"/>
      <c r="R941" s="167"/>
      <c r="S941" s="167"/>
      <c r="T941" s="167"/>
      <c r="U941" s="167"/>
      <c r="V941" s="167"/>
      <c r="W941" s="167"/>
      <c r="X941" s="167"/>
      <c r="Y941" s="167"/>
      <c r="Z941" s="167"/>
    </row>
    <row r="942" spans="1:26" ht="12.75" customHeight="1">
      <c r="A942" s="167"/>
      <c r="B942" s="167"/>
      <c r="C942" s="167"/>
      <c r="D942" s="167"/>
      <c r="E942" s="168"/>
      <c r="F942" s="167"/>
      <c r="G942" s="167"/>
      <c r="H942" s="169"/>
      <c r="I942" s="170"/>
      <c r="J942" s="167"/>
      <c r="K942" s="167"/>
      <c r="L942" s="170"/>
      <c r="M942" s="167"/>
      <c r="N942" s="170"/>
      <c r="O942" s="167"/>
      <c r="P942" s="167"/>
      <c r="Q942" s="167"/>
      <c r="R942" s="167"/>
      <c r="S942" s="167"/>
      <c r="T942" s="167"/>
      <c r="U942" s="167"/>
      <c r="V942" s="167"/>
      <c r="W942" s="167"/>
      <c r="X942" s="167"/>
      <c r="Y942" s="167"/>
      <c r="Z942" s="167"/>
    </row>
    <row r="943" spans="1:26" ht="12.75" customHeight="1">
      <c r="A943" s="167"/>
      <c r="B943" s="167"/>
      <c r="C943" s="167"/>
      <c r="D943" s="167"/>
      <c r="E943" s="168"/>
      <c r="F943" s="167"/>
      <c r="G943" s="167"/>
      <c r="H943" s="169"/>
      <c r="I943" s="170"/>
      <c r="J943" s="167"/>
      <c r="K943" s="167"/>
      <c r="L943" s="170"/>
      <c r="M943" s="167"/>
      <c r="N943" s="170"/>
      <c r="O943" s="167"/>
      <c r="P943" s="167"/>
      <c r="Q943" s="167"/>
      <c r="R943" s="167"/>
      <c r="S943" s="167"/>
      <c r="T943" s="167"/>
      <c r="U943" s="167"/>
      <c r="V943" s="167"/>
      <c r="W943" s="167"/>
      <c r="X943" s="167"/>
      <c r="Y943" s="167"/>
      <c r="Z943" s="167"/>
    </row>
    <row r="944" spans="1:26" ht="12.75" customHeight="1">
      <c r="A944" s="167"/>
      <c r="B944" s="167"/>
      <c r="C944" s="167"/>
      <c r="D944" s="167"/>
      <c r="E944" s="168"/>
      <c r="F944" s="167"/>
      <c r="G944" s="167"/>
      <c r="H944" s="169"/>
      <c r="I944" s="170"/>
      <c r="J944" s="167"/>
      <c r="K944" s="167"/>
      <c r="L944" s="170"/>
      <c r="M944" s="167"/>
      <c r="N944" s="170"/>
      <c r="O944" s="167"/>
      <c r="P944" s="167"/>
      <c r="Q944" s="167"/>
      <c r="R944" s="167"/>
      <c r="S944" s="167"/>
      <c r="T944" s="167"/>
      <c r="U944" s="167"/>
      <c r="V944" s="167"/>
      <c r="W944" s="167"/>
      <c r="X944" s="167"/>
      <c r="Y944" s="167"/>
      <c r="Z944" s="167"/>
    </row>
    <row r="945" spans="1:26" ht="12.75" customHeight="1">
      <c r="A945" s="167"/>
      <c r="B945" s="167"/>
      <c r="C945" s="167"/>
      <c r="D945" s="167"/>
      <c r="E945" s="168"/>
      <c r="F945" s="167"/>
      <c r="G945" s="167"/>
      <c r="H945" s="169"/>
      <c r="I945" s="170"/>
      <c r="J945" s="167"/>
      <c r="K945" s="167"/>
      <c r="L945" s="170"/>
      <c r="M945" s="167"/>
      <c r="N945" s="170"/>
      <c r="O945" s="167"/>
      <c r="P945" s="167"/>
      <c r="Q945" s="167"/>
      <c r="R945" s="167"/>
      <c r="S945" s="167"/>
      <c r="T945" s="167"/>
      <c r="U945" s="167"/>
      <c r="V945" s="167"/>
      <c r="W945" s="167"/>
      <c r="X945" s="167"/>
      <c r="Y945" s="167"/>
      <c r="Z945" s="167"/>
    </row>
    <row r="946" spans="1:26" ht="12.75" customHeight="1">
      <c r="A946" s="167"/>
      <c r="B946" s="167"/>
      <c r="C946" s="167"/>
      <c r="D946" s="167"/>
      <c r="E946" s="168"/>
      <c r="F946" s="167"/>
      <c r="G946" s="167"/>
      <c r="H946" s="169"/>
      <c r="I946" s="170"/>
      <c r="J946" s="167"/>
      <c r="K946" s="167"/>
      <c r="L946" s="170"/>
      <c r="M946" s="167"/>
      <c r="N946" s="170"/>
      <c r="O946" s="167"/>
      <c r="P946" s="167"/>
      <c r="Q946" s="167"/>
      <c r="R946" s="167"/>
      <c r="S946" s="167"/>
      <c r="T946" s="167"/>
      <c r="U946" s="167"/>
      <c r="V946" s="167"/>
      <c r="W946" s="167"/>
      <c r="X946" s="167"/>
      <c r="Y946" s="167"/>
      <c r="Z946" s="167"/>
    </row>
    <row r="947" spans="1:26" ht="12.75" customHeight="1">
      <c r="A947" s="167"/>
      <c r="B947" s="167"/>
      <c r="C947" s="167"/>
      <c r="D947" s="167"/>
      <c r="E947" s="168"/>
      <c r="F947" s="167"/>
      <c r="G947" s="167"/>
      <c r="H947" s="169"/>
      <c r="I947" s="170"/>
      <c r="J947" s="167"/>
      <c r="K947" s="167"/>
      <c r="L947" s="170"/>
      <c r="M947" s="167"/>
      <c r="N947" s="170"/>
      <c r="O947" s="167"/>
      <c r="P947" s="167"/>
      <c r="Q947" s="167"/>
      <c r="R947" s="167"/>
      <c r="S947" s="167"/>
      <c r="T947" s="167"/>
      <c r="U947" s="167"/>
      <c r="V947" s="167"/>
      <c r="W947" s="167"/>
      <c r="X947" s="167"/>
      <c r="Y947" s="167"/>
      <c r="Z947" s="167"/>
    </row>
    <row r="948" spans="1:26" ht="12.75" customHeight="1">
      <c r="A948" s="167"/>
      <c r="B948" s="167"/>
      <c r="C948" s="167"/>
      <c r="D948" s="167"/>
      <c r="E948" s="168"/>
      <c r="F948" s="167"/>
      <c r="G948" s="167"/>
      <c r="H948" s="169"/>
      <c r="I948" s="170"/>
      <c r="J948" s="167"/>
      <c r="K948" s="167"/>
      <c r="L948" s="170"/>
      <c r="M948" s="167"/>
      <c r="N948" s="170"/>
      <c r="O948" s="167"/>
      <c r="P948" s="167"/>
      <c r="Q948" s="167"/>
      <c r="R948" s="167"/>
      <c r="S948" s="167"/>
      <c r="T948" s="167"/>
      <c r="U948" s="167"/>
      <c r="V948" s="167"/>
      <c r="W948" s="167"/>
      <c r="X948" s="167"/>
      <c r="Y948" s="167"/>
      <c r="Z948" s="167"/>
    </row>
    <row r="949" spans="1:26" ht="12.75" customHeight="1">
      <c r="A949" s="167"/>
      <c r="B949" s="167"/>
      <c r="C949" s="167"/>
      <c r="D949" s="167"/>
      <c r="E949" s="168"/>
      <c r="F949" s="167"/>
      <c r="G949" s="167"/>
      <c r="H949" s="169"/>
      <c r="I949" s="170"/>
      <c r="J949" s="167"/>
      <c r="K949" s="167"/>
      <c r="L949" s="170"/>
      <c r="M949" s="167"/>
      <c r="N949" s="170"/>
      <c r="O949" s="167"/>
      <c r="P949" s="167"/>
      <c r="Q949" s="167"/>
      <c r="R949" s="167"/>
      <c r="S949" s="167"/>
      <c r="T949" s="167"/>
      <c r="U949" s="167"/>
      <c r="V949" s="167"/>
      <c r="W949" s="167"/>
      <c r="X949" s="167"/>
      <c r="Y949" s="167"/>
      <c r="Z949" s="167"/>
    </row>
    <row r="950" spans="1:26" ht="12.75" customHeight="1">
      <c r="A950" s="167"/>
      <c r="B950" s="167"/>
      <c r="C950" s="167"/>
      <c r="D950" s="167"/>
      <c r="E950" s="168"/>
      <c r="F950" s="167"/>
      <c r="G950" s="167"/>
      <c r="H950" s="169"/>
      <c r="I950" s="170"/>
      <c r="J950" s="167"/>
      <c r="K950" s="167"/>
      <c r="L950" s="170"/>
      <c r="M950" s="167"/>
      <c r="N950" s="170"/>
      <c r="O950" s="167"/>
      <c r="P950" s="167"/>
      <c r="Q950" s="167"/>
      <c r="R950" s="167"/>
      <c r="S950" s="167"/>
      <c r="T950" s="167"/>
      <c r="U950" s="167"/>
      <c r="V950" s="167"/>
      <c r="W950" s="167"/>
      <c r="X950" s="167"/>
      <c r="Y950" s="167"/>
      <c r="Z950" s="167"/>
    </row>
    <row r="951" spans="1:26" ht="12.75" customHeight="1">
      <c r="A951" s="167"/>
      <c r="B951" s="167"/>
      <c r="C951" s="167"/>
      <c r="D951" s="167"/>
      <c r="E951" s="168"/>
      <c r="F951" s="167"/>
      <c r="G951" s="167"/>
      <c r="H951" s="169"/>
      <c r="I951" s="170"/>
      <c r="J951" s="167"/>
      <c r="K951" s="167"/>
      <c r="L951" s="170"/>
      <c r="M951" s="167"/>
      <c r="N951" s="170"/>
      <c r="O951" s="167"/>
      <c r="P951" s="167"/>
      <c r="Q951" s="167"/>
      <c r="R951" s="167"/>
      <c r="S951" s="167"/>
      <c r="T951" s="167"/>
      <c r="U951" s="167"/>
      <c r="V951" s="167"/>
      <c r="W951" s="167"/>
      <c r="X951" s="167"/>
      <c r="Y951" s="167"/>
      <c r="Z951" s="167"/>
    </row>
    <row r="952" spans="1:26" ht="12.75" customHeight="1">
      <c r="A952" s="167"/>
      <c r="B952" s="167"/>
      <c r="C952" s="167"/>
      <c r="D952" s="167"/>
      <c r="E952" s="168"/>
      <c r="F952" s="167"/>
      <c r="G952" s="167"/>
      <c r="H952" s="169"/>
      <c r="I952" s="170"/>
      <c r="J952" s="167"/>
      <c r="K952" s="167"/>
      <c r="L952" s="170"/>
      <c r="M952" s="167"/>
      <c r="N952" s="170"/>
      <c r="O952" s="167"/>
      <c r="P952" s="167"/>
      <c r="Q952" s="167"/>
      <c r="R952" s="167"/>
      <c r="S952" s="167"/>
      <c r="T952" s="167"/>
      <c r="U952" s="167"/>
      <c r="V952" s="167"/>
      <c r="W952" s="167"/>
      <c r="X952" s="167"/>
      <c r="Y952" s="167"/>
      <c r="Z952" s="167"/>
    </row>
    <row r="953" spans="1:26" ht="12.75" customHeight="1">
      <c r="A953" s="167"/>
      <c r="B953" s="167"/>
      <c r="C953" s="167"/>
      <c r="D953" s="167"/>
      <c r="E953" s="168"/>
      <c r="F953" s="167"/>
      <c r="G953" s="167"/>
      <c r="H953" s="169"/>
      <c r="I953" s="170"/>
      <c r="J953" s="167"/>
      <c r="K953" s="167"/>
      <c r="L953" s="170"/>
      <c r="M953" s="167"/>
      <c r="N953" s="170"/>
      <c r="O953" s="167"/>
      <c r="P953" s="167"/>
      <c r="Q953" s="167"/>
      <c r="R953" s="167"/>
      <c r="S953" s="167"/>
      <c r="T953" s="167"/>
      <c r="U953" s="167"/>
      <c r="V953" s="167"/>
      <c r="W953" s="167"/>
      <c r="X953" s="167"/>
      <c r="Y953" s="167"/>
      <c r="Z953" s="167"/>
    </row>
    <row r="954" spans="1:26" ht="12.75" customHeight="1">
      <c r="A954" s="167"/>
      <c r="B954" s="167"/>
      <c r="C954" s="167"/>
      <c r="D954" s="167"/>
      <c r="E954" s="168"/>
      <c r="F954" s="167"/>
      <c r="G954" s="167"/>
      <c r="H954" s="169"/>
      <c r="I954" s="170"/>
      <c r="J954" s="167"/>
      <c r="K954" s="167"/>
      <c r="L954" s="170"/>
      <c r="M954" s="167"/>
      <c r="N954" s="170"/>
      <c r="O954" s="167"/>
      <c r="P954" s="167"/>
      <c r="Q954" s="167"/>
      <c r="R954" s="167"/>
      <c r="S954" s="167"/>
      <c r="T954" s="167"/>
      <c r="U954" s="167"/>
      <c r="V954" s="167"/>
      <c r="W954" s="167"/>
      <c r="X954" s="167"/>
      <c r="Y954" s="167"/>
      <c r="Z954" s="167"/>
    </row>
    <row r="955" spans="1:26" ht="12.75" customHeight="1">
      <c r="A955" s="167"/>
      <c r="B955" s="167"/>
      <c r="C955" s="167"/>
      <c r="D955" s="167"/>
      <c r="E955" s="168"/>
      <c r="F955" s="167"/>
      <c r="G955" s="167"/>
      <c r="H955" s="169"/>
      <c r="I955" s="170"/>
      <c r="J955" s="167"/>
      <c r="K955" s="167"/>
      <c r="L955" s="170"/>
      <c r="M955" s="167"/>
      <c r="N955" s="170"/>
      <c r="O955" s="167"/>
      <c r="P955" s="167"/>
      <c r="Q955" s="167"/>
      <c r="R955" s="167"/>
      <c r="S955" s="167"/>
      <c r="T955" s="167"/>
      <c r="U955" s="167"/>
      <c r="V955" s="167"/>
      <c r="W955" s="167"/>
      <c r="X955" s="167"/>
      <c r="Y955" s="167"/>
      <c r="Z955" s="167"/>
    </row>
    <row r="956" spans="1:26" ht="12.75" customHeight="1">
      <c r="A956" s="167"/>
      <c r="B956" s="167"/>
      <c r="C956" s="167"/>
      <c r="D956" s="167"/>
      <c r="E956" s="168"/>
      <c r="F956" s="167"/>
      <c r="G956" s="167"/>
      <c r="H956" s="169"/>
      <c r="I956" s="170"/>
      <c r="J956" s="167"/>
      <c r="K956" s="167"/>
      <c r="L956" s="170"/>
      <c r="M956" s="167"/>
      <c r="N956" s="170"/>
      <c r="O956" s="167"/>
      <c r="P956" s="167"/>
      <c r="Q956" s="167"/>
      <c r="R956" s="167"/>
      <c r="S956" s="167"/>
      <c r="T956" s="167"/>
      <c r="U956" s="167"/>
      <c r="V956" s="167"/>
      <c r="W956" s="167"/>
      <c r="X956" s="167"/>
      <c r="Y956" s="167"/>
      <c r="Z956" s="167"/>
    </row>
    <row r="957" spans="1:26" ht="12.75" customHeight="1">
      <c r="A957" s="167"/>
      <c r="B957" s="167"/>
      <c r="C957" s="167"/>
      <c r="D957" s="167"/>
      <c r="E957" s="168"/>
      <c r="F957" s="167"/>
      <c r="G957" s="167"/>
      <c r="H957" s="169"/>
      <c r="I957" s="170"/>
      <c r="J957" s="167"/>
      <c r="K957" s="167"/>
      <c r="L957" s="170"/>
      <c r="M957" s="167"/>
      <c r="N957" s="170"/>
      <c r="O957" s="167"/>
      <c r="P957" s="167"/>
      <c r="Q957" s="167"/>
      <c r="R957" s="167"/>
      <c r="S957" s="167"/>
      <c r="T957" s="167"/>
      <c r="U957" s="167"/>
      <c r="V957" s="167"/>
      <c r="W957" s="167"/>
      <c r="X957" s="167"/>
      <c r="Y957" s="167"/>
      <c r="Z957" s="167"/>
    </row>
    <row r="958" spans="1:26" ht="12.75" customHeight="1">
      <c r="A958" s="167"/>
      <c r="B958" s="167"/>
      <c r="C958" s="167"/>
      <c r="D958" s="167"/>
      <c r="E958" s="168"/>
      <c r="F958" s="167"/>
      <c r="G958" s="167"/>
      <c r="H958" s="169"/>
      <c r="I958" s="170"/>
      <c r="J958" s="167"/>
      <c r="K958" s="167"/>
      <c r="L958" s="170"/>
      <c r="M958" s="167"/>
      <c r="N958" s="170"/>
      <c r="O958" s="167"/>
      <c r="P958" s="167"/>
      <c r="Q958" s="167"/>
      <c r="R958" s="167"/>
      <c r="S958" s="167"/>
      <c r="T958" s="167"/>
      <c r="U958" s="167"/>
      <c r="V958" s="167"/>
      <c r="W958" s="167"/>
      <c r="X958" s="167"/>
      <c r="Y958" s="167"/>
      <c r="Z958" s="167"/>
    </row>
    <row r="959" spans="1:26" ht="12.75" customHeight="1">
      <c r="A959" s="167"/>
      <c r="B959" s="167"/>
      <c r="C959" s="167"/>
      <c r="D959" s="167"/>
      <c r="E959" s="168"/>
      <c r="F959" s="167"/>
      <c r="G959" s="167"/>
      <c r="H959" s="169"/>
      <c r="I959" s="170"/>
      <c r="J959" s="167"/>
      <c r="K959" s="167"/>
      <c r="L959" s="170"/>
      <c r="M959" s="167"/>
      <c r="N959" s="170"/>
      <c r="O959" s="167"/>
      <c r="P959" s="167"/>
      <c r="Q959" s="167"/>
      <c r="R959" s="167"/>
      <c r="S959" s="167"/>
      <c r="T959" s="167"/>
      <c r="U959" s="167"/>
      <c r="V959" s="167"/>
      <c r="W959" s="167"/>
      <c r="X959" s="167"/>
      <c r="Y959" s="167"/>
      <c r="Z959" s="167"/>
    </row>
    <row r="960" spans="1:26" ht="12.75" customHeight="1">
      <c r="A960" s="167"/>
      <c r="B960" s="167"/>
      <c r="C960" s="167"/>
      <c r="D960" s="167"/>
      <c r="E960" s="168"/>
      <c r="F960" s="167"/>
      <c r="G960" s="167"/>
      <c r="H960" s="169"/>
      <c r="I960" s="170"/>
      <c r="J960" s="167"/>
      <c r="K960" s="167"/>
      <c r="L960" s="170"/>
      <c r="M960" s="167"/>
      <c r="N960" s="170"/>
      <c r="O960" s="167"/>
      <c r="P960" s="167"/>
      <c r="Q960" s="167"/>
      <c r="R960" s="167"/>
      <c r="S960" s="167"/>
      <c r="T960" s="167"/>
      <c r="U960" s="167"/>
      <c r="V960" s="167"/>
      <c r="W960" s="167"/>
      <c r="X960" s="167"/>
      <c r="Y960" s="167"/>
      <c r="Z960" s="167"/>
    </row>
    <row r="961" spans="1:26" ht="12.75" customHeight="1">
      <c r="A961" s="167"/>
      <c r="B961" s="167"/>
      <c r="C961" s="167"/>
      <c r="D961" s="167"/>
      <c r="E961" s="168"/>
      <c r="F961" s="167"/>
      <c r="G961" s="167"/>
      <c r="H961" s="169"/>
      <c r="I961" s="170"/>
      <c r="J961" s="167"/>
      <c r="K961" s="167"/>
      <c r="L961" s="170"/>
      <c r="M961" s="167"/>
      <c r="N961" s="170"/>
      <c r="O961" s="167"/>
      <c r="P961" s="167"/>
      <c r="Q961" s="167"/>
      <c r="R961" s="167"/>
      <c r="S961" s="167"/>
      <c r="T961" s="167"/>
      <c r="U961" s="167"/>
      <c r="V961" s="167"/>
      <c r="W961" s="167"/>
      <c r="X961" s="167"/>
      <c r="Y961" s="167"/>
      <c r="Z961" s="167"/>
    </row>
    <row r="962" spans="1:26" ht="12.75" customHeight="1">
      <c r="A962" s="167"/>
      <c r="B962" s="167"/>
      <c r="C962" s="167"/>
      <c r="D962" s="167"/>
      <c r="E962" s="168"/>
      <c r="F962" s="167"/>
      <c r="G962" s="167"/>
      <c r="H962" s="169"/>
      <c r="I962" s="170"/>
      <c r="J962" s="167"/>
      <c r="K962" s="167"/>
      <c r="L962" s="170"/>
      <c r="M962" s="167"/>
      <c r="N962" s="170"/>
      <c r="O962" s="167"/>
      <c r="P962" s="167"/>
      <c r="Q962" s="167"/>
      <c r="R962" s="167"/>
      <c r="S962" s="167"/>
      <c r="T962" s="167"/>
      <c r="U962" s="167"/>
      <c r="V962" s="167"/>
      <c r="W962" s="167"/>
      <c r="X962" s="167"/>
      <c r="Y962" s="167"/>
      <c r="Z962" s="167"/>
    </row>
    <row r="963" spans="1:26" ht="12.75" customHeight="1">
      <c r="A963" s="167"/>
      <c r="B963" s="167"/>
      <c r="C963" s="167"/>
      <c r="D963" s="167"/>
      <c r="E963" s="168"/>
      <c r="F963" s="167"/>
      <c r="G963" s="167"/>
      <c r="H963" s="169"/>
      <c r="I963" s="170"/>
      <c r="J963" s="167"/>
      <c r="K963" s="167"/>
      <c r="L963" s="170"/>
      <c r="M963" s="167"/>
      <c r="N963" s="170"/>
      <c r="O963" s="167"/>
      <c r="P963" s="167"/>
      <c r="Q963" s="167"/>
      <c r="R963" s="167"/>
      <c r="S963" s="167"/>
      <c r="T963" s="167"/>
      <c r="U963" s="167"/>
      <c r="V963" s="167"/>
      <c r="W963" s="167"/>
      <c r="X963" s="167"/>
      <c r="Y963" s="167"/>
      <c r="Z963" s="167"/>
    </row>
    <row r="964" spans="1:26" ht="12.75" customHeight="1">
      <c r="A964" s="167"/>
      <c r="B964" s="167"/>
      <c r="C964" s="167"/>
      <c r="D964" s="167"/>
      <c r="E964" s="168"/>
      <c r="F964" s="167"/>
      <c r="G964" s="167"/>
      <c r="H964" s="169"/>
      <c r="I964" s="170"/>
      <c r="J964" s="167"/>
      <c r="K964" s="167"/>
      <c r="L964" s="170"/>
      <c r="M964" s="167"/>
      <c r="N964" s="170"/>
      <c r="O964" s="167"/>
      <c r="P964" s="167"/>
      <c r="Q964" s="167"/>
      <c r="R964" s="167"/>
      <c r="S964" s="167"/>
      <c r="T964" s="167"/>
      <c r="U964" s="167"/>
      <c r="V964" s="167"/>
      <c r="W964" s="167"/>
      <c r="X964" s="167"/>
      <c r="Y964" s="167"/>
      <c r="Z964" s="167"/>
    </row>
    <row r="965" spans="1:26" ht="12.75" customHeight="1">
      <c r="A965" s="167"/>
      <c r="B965" s="167"/>
      <c r="C965" s="167"/>
      <c r="D965" s="167"/>
      <c r="E965" s="168"/>
      <c r="F965" s="167"/>
      <c r="G965" s="167"/>
      <c r="H965" s="169"/>
      <c r="I965" s="170"/>
      <c r="J965" s="167"/>
      <c r="K965" s="167"/>
      <c r="L965" s="170"/>
      <c r="M965" s="167"/>
      <c r="N965" s="170"/>
      <c r="O965" s="167"/>
      <c r="P965" s="167"/>
      <c r="Q965" s="167"/>
      <c r="R965" s="167"/>
      <c r="S965" s="167"/>
      <c r="T965" s="167"/>
      <c r="U965" s="167"/>
      <c r="V965" s="167"/>
      <c r="W965" s="167"/>
      <c r="X965" s="167"/>
      <c r="Y965" s="167"/>
      <c r="Z965" s="167"/>
    </row>
    <row r="966" spans="1:26" ht="12.75" customHeight="1">
      <c r="A966" s="167"/>
      <c r="B966" s="167"/>
      <c r="C966" s="167"/>
      <c r="D966" s="167"/>
      <c r="E966" s="168"/>
      <c r="F966" s="167"/>
      <c r="G966" s="167"/>
      <c r="H966" s="169"/>
      <c r="I966" s="170"/>
      <c r="J966" s="167"/>
      <c r="K966" s="167"/>
      <c r="L966" s="170"/>
      <c r="M966" s="167"/>
      <c r="N966" s="170"/>
      <c r="O966" s="167"/>
      <c r="P966" s="167"/>
      <c r="Q966" s="167"/>
      <c r="R966" s="167"/>
      <c r="S966" s="167"/>
      <c r="T966" s="167"/>
      <c r="U966" s="167"/>
      <c r="V966" s="167"/>
      <c r="W966" s="167"/>
      <c r="X966" s="167"/>
      <c r="Y966" s="167"/>
      <c r="Z966" s="167"/>
    </row>
    <row r="967" spans="1:26" ht="12.75" customHeight="1">
      <c r="A967" s="167"/>
      <c r="B967" s="167"/>
      <c r="C967" s="167"/>
      <c r="D967" s="167"/>
      <c r="E967" s="168"/>
      <c r="F967" s="167"/>
      <c r="G967" s="167"/>
      <c r="H967" s="169"/>
      <c r="I967" s="170"/>
      <c r="J967" s="167"/>
      <c r="K967" s="167"/>
      <c r="L967" s="170"/>
      <c r="M967" s="167"/>
      <c r="N967" s="170"/>
      <c r="O967" s="167"/>
      <c r="P967" s="167"/>
      <c r="Q967" s="167"/>
      <c r="R967" s="167"/>
      <c r="S967" s="167"/>
      <c r="T967" s="167"/>
      <c r="U967" s="167"/>
      <c r="V967" s="167"/>
      <c r="W967" s="167"/>
      <c r="X967" s="167"/>
      <c r="Y967" s="167"/>
      <c r="Z967" s="167"/>
    </row>
    <row r="968" spans="1:26" ht="12.75" customHeight="1">
      <c r="A968" s="167"/>
      <c r="B968" s="167"/>
      <c r="C968" s="167"/>
      <c r="D968" s="167"/>
      <c r="E968" s="168"/>
      <c r="F968" s="167"/>
      <c r="G968" s="167"/>
      <c r="H968" s="169"/>
      <c r="I968" s="170"/>
      <c r="J968" s="167"/>
      <c r="K968" s="167"/>
      <c r="L968" s="170"/>
      <c r="M968" s="167"/>
      <c r="N968" s="170"/>
      <c r="O968" s="167"/>
      <c r="P968" s="167"/>
      <c r="Q968" s="167"/>
      <c r="R968" s="167"/>
      <c r="S968" s="167"/>
      <c r="T968" s="167"/>
      <c r="U968" s="167"/>
      <c r="V968" s="167"/>
      <c r="W968" s="167"/>
      <c r="X968" s="167"/>
      <c r="Y968" s="167"/>
      <c r="Z968" s="167"/>
    </row>
    <row r="969" spans="1:26" ht="12.75" customHeight="1">
      <c r="A969" s="167"/>
      <c r="B969" s="167"/>
      <c r="C969" s="167"/>
      <c r="D969" s="167"/>
      <c r="E969" s="168"/>
      <c r="F969" s="167"/>
      <c r="G969" s="167"/>
      <c r="H969" s="169"/>
      <c r="I969" s="170"/>
      <c r="J969" s="167"/>
      <c r="K969" s="167"/>
      <c r="L969" s="170"/>
      <c r="M969" s="167"/>
      <c r="N969" s="170"/>
      <c r="O969" s="167"/>
      <c r="P969" s="167"/>
      <c r="Q969" s="167"/>
      <c r="R969" s="167"/>
      <c r="S969" s="167"/>
      <c r="T969" s="167"/>
      <c r="U969" s="167"/>
      <c r="V969" s="167"/>
      <c r="W969" s="167"/>
      <c r="X969" s="167"/>
      <c r="Y969" s="167"/>
      <c r="Z969" s="167"/>
    </row>
    <row r="970" spans="1:26" ht="12.75" customHeight="1">
      <c r="A970" s="167"/>
      <c r="B970" s="167"/>
      <c r="C970" s="167"/>
      <c r="D970" s="167"/>
      <c r="E970" s="168"/>
      <c r="F970" s="167"/>
      <c r="G970" s="167"/>
      <c r="H970" s="169"/>
      <c r="I970" s="170"/>
      <c r="J970" s="167"/>
      <c r="K970" s="167"/>
      <c r="L970" s="170"/>
      <c r="M970" s="167"/>
      <c r="N970" s="170"/>
      <c r="O970" s="167"/>
      <c r="P970" s="167"/>
      <c r="Q970" s="167"/>
      <c r="R970" s="167"/>
      <c r="S970" s="167"/>
      <c r="T970" s="167"/>
      <c r="U970" s="167"/>
      <c r="V970" s="167"/>
      <c r="W970" s="167"/>
      <c r="X970" s="167"/>
      <c r="Y970" s="167"/>
      <c r="Z970" s="167"/>
    </row>
    <row r="971" spans="1:26" ht="12.75" customHeight="1">
      <c r="A971" s="167"/>
      <c r="B971" s="167"/>
      <c r="C971" s="167"/>
      <c r="D971" s="167"/>
      <c r="E971" s="168"/>
      <c r="F971" s="167"/>
      <c r="G971" s="167"/>
      <c r="H971" s="169"/>
      <c r="I971" s="170"/>
      <c r="J971" s="167"/>
      <c r="K971" s="167"/>
      <c r="L971" s="170"/>
      <c r="M971" s="167"/>
      <c r="N971" s="170"/>
      <c r="O971" s="167"/>
      <c r="P971" s="167"/>
      <c r="Q971" s="167"/>
      <c r="R971" s="167"/>
      <c r="S971" s="167"/>
      <c r="T971" s="167"/>
      <c r="U971" s="167"/>
      <c r="V971" s="167"/>
      <c r="W971" s="167"/>
      <c r="X971" s="167"/>
      <c r="Y971" s="167"/>
      <c r="Z971" s="167"/>
    </row>
    <row r="972" spans="1:26" ht="12.75" customHeight="1">
      <c r="A972" s="167"/>
      <c r="B972" s="167"/>
      <c r="C972" s="167"/>
      <c r="D972" s="167"/>
      <c r="E972" s="168"/>
      <c r="F972" s="167"/>
      <c r="G972" s="167"/>
      <c r="H972" s="169"/>
      <c r="I972" s="170"/>
      <c r="J972" s="167"/>
      <c r="K972" s="167"/>
      <c r="L972" s="170"/>
      <c r="M972" s="167"/>
      <c r="N972" s="170"/>
      <c r="O972" s="167"/>
      <c r="P972" s="167"/>
      <c r="Q972" s="167"/>
      <c r="R972" s="167"/>
      <c r="S972" s="167"/>
      <c r="T972" s="167"/>
      <c r="U972" s="167"/>
      <c r="V972" s="167"/>
      <c r="W972" s="167"/>
      <c r="X972" s="167"/>
      <c r="Y972" s="167"/>
      <c r="Z972" s="167"/>
    </row>
    <row r="973" spans="1:26" ht="12.75" customHeight="1">
      <c r="A973" s="167"/>
      <c r="B973" s="167"/>
      <c r="C973" s="167"/>
      <c r="D973" s="167"/>
      <c r="E973" s="168"/>
      <c r="F973" s="167"/>
      <c r="G973" s="167"/>
      <c r="H973" s="169"/>
      <c r="I973" s="170"/>
      <c r="J973" s="167"/>
      <c r="K973" s="167"/>
      <c r="L973" s="170"/>
      <c r="M973" s="167"/>
      <c r="N973" s="170"/>
      <c r="O973" s="167"/>
      <c r="P973" s="167"/>
      <c r="Q973" s="167"/>
      <c r="R973" s="167"/>
      <c r="S973" s="167"/>
      <c r="T973" s="167"/>
      <c r="U973" s="167"/>
      <c r="V973" s="167"/>
      <c r="W973" s="167"/>
      <c r="X973" s="167"/>
      <c r="Y973" s="167"/>
      <c r="Z973" s="167"/>
    </row>
    <row r="974" spans="1:26" ht="12.75" customHeight="1">
      <c r="A974" s="167"/>
      <c r="B974" s="167"/>
      <c r="C974" s="167"/>
      <c r="D974" s="167"/>
      <c r="E974" s="168"/>
      <c r="F974" s="167"/>
      <c r="G974" s="167"/>
      <c r="H974" s="169"/>
      <c r="I974" s="170"/>
      <c r="J974" s="167"/>
      <c r="K974" s="167"/>
      <c r="L974" s="170"/>
      <c r="M974" s="167"/>
      <c r="N974" s="170"/>
      <c r="O974" s="167"/>
      <c r="P974" s="167"/>
      <c r="Q974" s="167"/>
      <c r="R974" s="167"/>
      <c r="S974" s="167"/>
      <c r="T974" s="167"/>
      <c r="U974" s="167"/>
      <c r="V974" s="167"/>
      <c r="W974" s="167"/>
      <c r="X974" s="167"/>
      <c r="Y974" s="167"/>
      <c r="Z974" s="167"/>
    </row>
    <row r="975" spans="1:26" ht="12.75" customHeight="1">
      <c r="A975" s="167"/>
      <c r="B975" s="167"/>
      <c r="C975" s="167"/>
      <c r="D975" s="167"/>
      <c r="E975" s="168"/>
      <c r="F975" s="167"/>
      <c r="G975" s="167"/>
      <c r="H975" s="169"/>
      <c r="I975" s="170"/>
      <c r="J975" s="167"/>
      <c r="K975" s="167"/>
      <c r="L975" s="170"/>
      <c r="M975" s="167"/>
      <c r="N975" s="170"/>
      <c r="O975" s="167"/>
      <c r="P975" s="167"/>
      <c r="Q975" s="167"/>
      <c r="R975" s="167"/>
      <c r="S975" s="167"/>
      <c r="T975" s="167"/>
      <c r="U975" s="167"/>
      <c r="V975" s="167"/>
      <c r="W975" s="167"/>
      <c r="X975" s="167"/>
      <c r="Y975" s="167"/>
      <c r="Z975" s="167"/>
    </row>
    <row r="976" spans="1:26" ht="12.75" customHeight="1">
      <c r="A976" s="167"/>
      <c r="B976" s="167"/>
      <c r="C976" s="167"/>
      <c r="D976" s="167"/>
      <c r="E976" s="168"/>
      <c r="F976" s="167"/>
      <c r="G976" s="167"/>
      <c r="H976" s="169"/>
      <c r="I976" s="170"/>
      <c r="J976" s="167"/>
      <c r="K976" s="167"/>
      <c r="L976" s="170"/>
      <c r="M976" s="167"/>
      <c r="N976" s="170"/>
      <c r="O976" s="167"/>
      <c r="P976" s="167"/>
      <c r="Q976" s="167"/>
      <c r="R976" s="167"/>
      <c r="S976" s="167"/>
      <c r="T976" s="167"/>
      <c r="U976" s="167"/>
      <c r="V976" s="167"/>
      <c r="W976" s="167"/>
      <c r="X976" s="167"/>
      <c r="Y976" s="167"/>
      <c r="Z976" s="167"/>
    </row>
    <row r="977" spans="1:26" ht="12.75" customHeight="1">
      <c r="A977" s="167"/>
      <c r="B977" s="167"/>
      <c r="C977" s="167"/>
      <c r="D977" s="167"/>
      <c r="E977" s="168"/>
      <c r="F977" s="167"/>
      <c r="G977" s="167"/>
      <c r="H977" s="169"/>
      <c r="I977" s="170"/>
      <c r="J977" s="167"/>
      <c r="K977" s="167"/>
      <c r="L977" s="170"/>
      <c r="M977" s="167"/>
      <c r="N977" s="170"/>
      <c r="O977" s="167"/>
      <c r="P977" s="167"/>
      <c r="Q977" s="167"/>
      <c r="R977" s="167"/>
      <c r="S977" s="167"/>
      <c r="T977" s="167"/>
      <c r="U977" s="167"/>
      <c r="V977" s="167"/>
      <c r="W977" s="167"/>
      <c r="X977" s="167"/>
      <c r="Y977" s="167"/>
      <c r="Z977" s="167"/>
    </row>
    <row r="978" spans="1:26" ht="12.75" customHeight="1">
      <c r="A978" s="167"/>
      <c r="B978" s="167"/>
      <c r="C978" s="167"/>
      <c r="D978" s="167"/>
      <c r="E978" s="168"/>
      <c r="F978" s="167"/>
      <c r="G978" s="167"/>
      <c r="H978" s="169"/>
      <c r="I978" s="170"/>
      <c r="J978" s="167"/>
      <c r="K978" s="167"/>
      <c r="L978" s="170"/>
      <c r="M978" s="167"/>
      <c r="N978" s="170"/>
      <c r="O978" s="167"/>
      <c r="P978" s="167"/>
      <c r="Q978" s="167"/>
      <c r="R978" s="167"/>
      <c r="S978" s="167"/>
      <c r="T978" s="167"/>
      <c r="U978" s="167"/>
      <c r="V978" s="167"/>
      <c r="W978" s="167"/>
      <c r="X978" s="167"/>
      <c r="Y978" s="167"/>
      <c r="Z978" s="167"/>
    </row>
    <row r="979" spans="1:26" ht="12.75" customHeight="1">
      <c r="A979" s="167"/>
      <c r="B979" s="167"/>
      <c r="C979" s="167"/>
      <c r="D979" s="167"/>
      <c r="E979" s="168"/>
      <c r="F979" s="167"/>
      <c r="G979" s="167"/>
      <c r="H979" s="169"/>
      <c r="I979" s="170"/>
      <c r="J979" s="167"/>
      <c r="K979" s="167"/>
      <c r="L979" s="170"/>
      <c r="M979" s="167"/>
      <c r="N979" s="170"/>
      <c r="O979" s="167"/>
      <c r="P979" s="167"/>
      <c r="Q979" s="167"/>
      <c r="R979" s="167"/>
      <c r="S979" s="167"/>
      <c r="T979" s="167"/>
      <c r="U979" s="167"/>
      <c r="V979" s="167"/>
      <c r="W979" s="167"/>
      <c r="X979" s="167"/>
      <c r="Y979" s="167"/>
      <c r="Z979" s="167"/>
    </row>
    <row r="980" spans="1:26" ht="12.75" customHeight="1">
      <c r="A980" s="167"/>
      <c r="B980" s="167"/>
      <c r="C980" s="167"/>
      <c r="D980" s="167"/>
      <c r="E980" s="168"/>
      <c r="F980" s="167"/>
      <c r="G980" s="167"/>
      <c r="H980" s="169"/>
      <c r="I980" s="170"/>
      <c r="J980" s="167"/>
      <c r="K980" s="167"/>
      <c r="L980" s="170"/>
      <c r="M980" s="167"/>
      <c r="N980" s="170"/>
      <c r="O980" s="167"/>
      <c r="P980" s="167"/>
      <c r="Q980" s="167"/>
      <c r="R980" s="167"/>
      <c r="S980" s="167"/>
      <c r="T980" s="167"/>
      <c r="U980" s="167"/>
      <c r="V980" s="167"/>
      <c r="W980" s="167"/>
      <c r="X980" s="167"/>
      <c r="Y980" s="167"/>
      <c r="Z980" s="167"/>
    </row>
    <row r="981" spans="1:26" ht="12.75" customHeight="1">
      <c r="A981" s="167"/>
      <c r="B981" s="167"/>
      <c r="C981" s="167"/>
      <c r="D981" s="167"/>
      <c r="E981" s="168"/>
      <c r="F981" s="167"/>
      <c r="G981" s="167"/>
      <c r="H981" s="169"/>
      <c r="I981" s="170"/>
      <c r="J981" s="167"/>
      <c r="K981" s="167"/>
      <c r="L981" s="170"/>
      <c r="M981" s="167"/>
      <c r="N981" s="170"/>
      <c r="O981" s="167"/>
      <c r="P981" s="167"/>
      <c r="Q981" s="167"/>
      <c r="R981" s="167"/>
      <c r="S981" s="167"/>
      <c r="T981" s="167"/>
      <c r="U981" s="167"/>
      <c r="V981" s="167"/>
      <c r="W981" s="167"/>
      <c r="X981" s="167"/>
      <c r="Y981" s="167"/>
      <c r="Z981" s="167"/>
    </row>
    <row r="982" spans="1:26" ht="12.75" customHeight="1">
      <c r="A982" s="167"/>
      <c r="B982" s="167"/>
      <c r="C982" s="167"/>
      <c r="D982" s="167"/>
      <c r="E982" s="168"/>
      <c r="F982" s="167"/>
      <c r="G982" s="167"/>
      <c r="H982" s="169"/>
      <c r="I982" s="170"/>
      <c r="J982" s="167"/>
      <c r="K982" s="167"/>
      <c r="L982" s="170"/>
      <c r="M982" s="167"/>
      <c r="N982" s="170"/>
      <c r="O982" s="167"/>
      <c r="P982" s="167"/>
      <c r="Q982" s="167"/>
      <c r="R982" s="167"/>
      <c r="S982" s="167"/>
      <c r="T982" s="167"/>
      <c r="U982" s="167"/>
      <c r="V982" s="167"/>
      <c r="W982" s="167"/>
      <c r="X982" s="167"/>
      <c r="Y982" s="167"/>
      <c r="Z982" s="167"/>
    </row>
    <row r="983" spans="1:26" ht="12.75" customHeight="1">
      <c r="A983" s="167"/>
      <c r="B983" s="167"/>
      <c r="C983" s="167"/>
      <c r="D983" s="167"/>
      <c r="E983" s="168"/>
      <c r="F983" s="167"/>
      <c r="G983" s="167"/>
      <c r="H983" s="169"/>
      <c r="I983" s="170"/>
      <c r="J983" s="167"/>
      <c r="K983" s="167"/>
      <c r="L983" s="170"/>
      <c r="M983" s="167"/>
      <c r="N983" s="170"/>
      <c r="O983" s="167"/>
      <c r="P983" s="167"/>
      <c r="Q983" s="167"/>
      <c r="R983" s="167"/>
      <c r="S983" s="167"/>
      <c r="T983" s="167"/>
      <c r="U983" s="167"/>
      <c r="V983" s="167"/>
      <c r="W983" s="167"/>
      <c r="X983" s="167"/>
      <c r="Y983" s="167"/>
      <c r="Z983" s="167"/>
    </row>
    <row r="984" spans="1:26" ht="12.75" customHeight="1">
      <c r="A984" s="167"/>
      <c r="B984" s="167"/>
      <c r="C984" s="167"/>
      <c r="D984" s="167"/>
      <c r="E984" s="168"/>
      <c r="F984" s="167"/>
      <c r="G984" s="167"/>
      <c r="H984" s="169"/>
      <c r="I984" s="170"/>
      <c r="J984" s="167"/>
      <c r="K984" s="167"/>
      <c r="L984" s="170"/>
      <c r="M984" s="167"/>
      <c r="N984" s="170"/>
      <c r="O984" s="167"/>
      <c r="P984" s="167"/>
      <c r="Q984" s="167"/>
      <c r="R984" s="167"/>
      <c r="S984" s="167"/>
      <c r="T984" s="167"/>
      <c r="U984" s="167"/>
      <c r="V984" s="167"/>
      <c r="W984" s="167"/>
      <c r="X984" s="167"/>
      <c r="Y984" s="167"/>
      <c r="Z984" s="167"/>
    </row>
    <row r="985" spans="1:26" ht="12.75" customHeight="1">
      <c r="A985" s="167"/>
      <c r="B985" s="167"/>
      <c r="C985" s="167"/>
      <c r="D985" s="167"/>
      <c r="E985" s="168"/>
      <c r="F985" s="167"/>
      <c r="G985" s="167"/>
      <c r="H985" s="169"/>
      <c r="I985" s="170"/>
      <c r="J985" s="167"/>
      <c r="K985" s="167"/>
      <c r="L985" s="170"/>
      <c r="M985" s="167"/>
      <c r="N985" s="170"/>
      <c r="O985" s="167"/>
      <c r="P985" s="167"/>
      <c r="Q985" s="167"/>
      <c r="R985" s="167"/>
      <c r="S985" s="167"/>
      <c r="T985" s="167"/>
      <c r="U985" s="167"/>
      <c r="V985" s="167"/>
      <c r="W985" s="167"/>
      <c r="X985" s="167"/>
      <c r="Y985" s="167"/>
      <c r="Z985" s="167"/>
    </row>
    <row r="986" spans="1:26" ht="12.75" customHeight="1">
      <c r="A986" s="167"/>
      <c r="B986" s="167"/>
      <c r="C986" s="167"/>
      <c r="D986" s="167"/>
      <c r="E986" s="168"/>
      <c r="F986" s="167"/>
      <c r="G986" s="167"/>
      <c r="H986" s="169"/>
      <c r="I986" s="170"/>
      <c r="J986" s="167"/>
      <c r="K986" s="167"/>
      <c r="L986" s="170"/>
      <c r="M986" s="167"/>
      <c r="N986" s="170"/>
      <c r="O986" s="167"/>
      <c r="P986" s="167"/>
      <c r="Q986" s="167"/>
      <c r="R986" s="167"/>
      <c r="S986" s="167"/>
      <c r="T986" s="167"/>
      <c r="U986" s="167"/>
      <c r="V986" s="167"/>
      <c r="W986" s="167"/>
      <c r="X986" s="167"/>
      <c r="Y986" s="167"/>
      <c r="Z986" s="167"/>
    </row>
    <row r="987" spans="1:26" ht="12.75" customHeight="1">
      <c r="A987" s="167"/>
      <c r="B987" s="167"/>
      <c r="C987" s="167"/>
      <c r="D987" s="167"/>
      <c r="E987" s="168"/>
      <c r="F987" s="167"/>
      <c r="G987" s="167"/>
      <c r="H987" s="169"/>
      <c r="I987" s="170"/>
      <c r="J987" s="167"/>
      <c r="K987" s="167"/>
      <c r="L987" s="170"/>
      <c r="M987" s="167"/>
      <c r="N987" s="170"/>
      <c r="O987" s="167"/>
      <c r="P987" s="167"/>
      <c r="Q987" s="167"/>
      <c r="R987" s="167"/>
      <c r="S987" s="167"/>
      <c r="T987" s="167"/>
      <c r="U987" s="167"/>
      <c r="V987" s="167"/>
      <c r="W987" s="167"/>
      <c r="X987" s="167"/>
      <c r="Y987" s="167"/>
      <c r="Z987" s="167"/>
    </row>
    <row r="988" spans="1:26" ht="12.75" customHeight="1">
      <c r="A988" s="167"/>
      <c r="B988" s="167"/>
      <c r="C988" s="167"/>
      <c r="D988" s="167"/>
      <c r="E988" s="168"/>
      <c r="F988" s="167"/>
      <c r="G988" s="167"/>
      <c r="H988" s="169"/>
      <c r="I988" s="170"/>
      <c r="J988" s="167"/>
      <c r="K988" s="167"/>
      <c r="L988" s="170"/>
      <c r="M988" s="167"/>
      <c r="N988" s="170"/>
      <c r="O988" s="167"/>
      <c r="P988" s="167"/>
      <c r="Q988" s="167"/>
      <c r="R988" s="167"/>
      <c r="S988" s="167"/>
      <c r="T988" s="167"/>
      <c r="U988" s="167"/>
      <c r="V988" s="167"/>
      <c r="W988" s="167"/>
      <c r="X988" s="167"/>
      <c r="Y988" s="167"/>
      <c r="Z988" s="167"/>
    </row>
    <row r="989" spans="1:26" ht="12.75" customHeight="1">
      <c r="A989" s="167"/>
      <c r="B989" s="167"/>
      <c r="C989" s="167"/>
      <c r="D989" s="167"/>
      <c r="E989" s="168"/>
      <c r="F989" s="167"/>
      <c r="G989" s="167"/>
      <c r="H989" s="169"/>
      <c r="I989" s="170"/>
      <c r="J989" s="167"/>
      <c r="K989" s="167"/>
      <c r="L989" s="170"/>
      <c r="M989" s="167"/>
      <c r="N989" s="170"/>
      <c r="O989" s="167"/>
      <c r="P989" s="167"/>
      <c r="Q989" s="167"/>
      <c r="R989" s="167"/>
      <c r="S989" s="167"/>
      <c r="T989" s="167"/>
      <c r="U989" s="167"/>
      <c r="V989" s="167"/>
      <c r="W989" s="167"/>
      <c r="X989" s="167"/>
      <c r="Y989" s="167"/>
      <c r="Z989" s="167"/>
    </row>
    <row r="990" spans="1:26" ht="12.75" customHeight="1">
      <c r="A990" s="167"/>
      <c r="B990" s="167"/>
      <c r="C990" s="167"/>
      <c r="D990" s="167"/>
      <c r="E990" s="168"/>
      <c r="F990" s="167"/>
      <c r="G990" s="167"/>
      <c r="H990" s="169"/>
      <c r="I990" s="170"/>
      <c r="J990" s="167"/>
      <c r="K990" s="167"/>
      <c r="L990" s="170"/>
      <c r="M990" s="167"/>
      <c r="N990" s="170"/>
      <c r="O990" s="167"/>
      <c r="P990" s="167"/>
      <c r="Q990" s="167"/>
      <c r="R990" s="167"/>
      <c r="S990" s="167"/>
      <c r="T990" s="167"/>
      <c r="U990" s="167"/>
      <c r="V990" s="167"/>
      <c r="W990" s="167"/>
      <c r="X990" s="167"/>
      <c r="Y990" s="167"/>
      <c r="Z990" s="167"/>
    </row>
    <row r="991" spans="1:26" ht="12.75" customHeight="1">
      <c r="A991" s="167"/>
      <c r="B991" s="167"/>
      <c r="C991" s="167"/>
      <c r="D991" s="167"/>
      <c r="E991" s="168"/>
      <c r="F991" s="167"/>
      <c r="G991" s="167"/>
      <c r="H991" s="169"/>
      <c r="I991" s="170"/>
      <c r="J991" s="167"/>
      <c r="K991" s="167"/>
      <c r="L991" s="170"/>
      <c r="M991" s="167"/>
      <c r="N991" s="170"/>
      <c r="O991" s="167"/>
      <c r="P991" s="167"/>
      <c r="Q991" s="167"/>
      <c r="R991" s="167"/>
      <c r="S991" s="167"/>
      <c r="T991" s="167"/>
      <c r="U991" s="167"/>
      <c r="V991" s="167"/>
      <c r="W991" s="167"/>
      <c r="X991" s="167"/>
      <c r="Y991" s="167"/>
      <c r="Z991" s="167"/>
    </row>
    <row r="992" spans="1:26" ht="12.75" customHeight="1">
      <c r="A992" s="167"/>
      <c r="B992" s="167"/>
      <c r="C992" s="167"/>
      <c r="D992" s="167"/>
      <c r="E992" s="168"/>
      <c r="F992" s="167"/>
      <c r="G992" s="167"/>
      <c r="H992" s="169"/>
      <c r="I992" s="170"/>
      <c r="J992" s="167"/>
      <c r="K992" s="167"/>
      <c r="L992" s="170"/>
      <c r="M992" s="167"/>
      <c r="N992" s="170"/>
      <c r="O992" s="167"/>
      <c r="P992" s="167"/>
      <c r="Q992" s="167"/>
      <c r="R992" s="167"/>
      <c r="S992" s="167"/>
      <c r="T992" s="167"/>
      <c r="U992" s="167"/>
      <c r="V992" s="167"/>
      <c r="W992" s="167"/>
      <c r="X992" s="167"/>
      <c r="Y992" s="167"/>
      <c r="Z992" s="167"/>
    </row>
    <row r="993" spans="1:26" ht="12.75" customHeight="1">
      <c r="A993" s="167"/>
      <c r="B993" s="167"/>
      <c r="C993" s="167"/>
      <c r="D993" s="167"/>
      <c r="E993" s="168"/>
      <c r="F993" s="167"/>
      <c r="G993" s="167"/>
      <c r="H993" s="169"/>
      <c r="I993" s="170"/>
      <c r="J993" s="167"/>
      <c r="K993" s="167"/>
      <c r="L993" s="170"/>
      <c r="M993" s="167"/>
      <c r="N993" s="170"/>
      <c r="O993" s="167"/>
      <c r="P993" s="167"/>
      <c r="Q993" s="167"/>
      <c r="R993" s="167"/>
      <c r="S993" s="167"/>
      <c r="T993" s="167"/>
      <c r="U993" s="167"/>
      <c r="V993" s="167"/>
      <c r="W993" s="167"/>
      <c r="X993" s="167"/>
      <c r="Y993" s="167"/>
      <c r="Z993" s="167"/>
    </row>
    <row r="994" spans="1:26" ht="12.75" customHeight="1">
      <c r="A994" s="167"/>
      <c r="B994" s="167"/>
      <c r="C994" s="167"/>
      <c r="D994" s="167"/>
      <c r="E994" s="168"/>
      <c r="F994" s="167"/>
      <c r="G994" s="167"/>
      <c r="H994" s="169"/>
      <c r="I994" s="170"/>
      <c r="J994" s="167"/>
      <c r="K994" s="167"/>
      <c r="L994" s="170"/>
      <c r="M994" s="167"/>
      <c r="N994" s="170"/>
      <c r="O994" s="167"/>
      <c r="P994" s="167"/>
      <c r="Q994" s="167"/>
      <c r="R994" s="167"/>
      <c r="S994" s="167"/>
      <c r="T994" s="167"/>
      <c r="U994" s="167"/>
      <c r="V994" s="167"/>
      <c r="W994" s="167"/>
      <c r="X994" s="167"/>
      <c r="Y994" s="167"/>
      <c r="Z994" s="167"/>
    </row>
    <row r="995" spans="1:26" ht="12.75" customHeight="1">
      <c r="A995" s="167"/>
      <c r="B995" s="167"/>
      <c r="C995" s="167"/>
      <c r="D995" s="167"/>
      <c r="E995" s="168"/>
      <c r="F995" s="167"/>
      <c r="G995" s="167"/>
      <c r="H995" s="169"/>
      <c r="I995" s="170"/>
      <c r="J995" s="167"/>
      <c r="K995" s="167"/>
      <c r="L995" s="170"/>
      <c r="M995" s="167"/>
      <c r="N995" s="170"/>
      <c r="O995" s="167"/>
      <c r="P995" s="167"/>
      <c r="Q995" s="167"/>
      <c r="R995" s="167"/>
      <c r="S995" s="167"/>
      <c r="T995" s="167"/>
      <c r="U995" s="167"/>
      <c r="V995" s="167"/>
      <c r="W995" s="167"/>
      <c r="X995" s="167"/>
      <c r="Y995" s="167"/>
      <c r="Z995" s="167"/>
    </row>
    <row r="996" spans="1:26" ht="12.75" customHeight="1">
      <c r="A996" s="167"/>
      <c r="B996" s="167"/>
      <c r="C996" s="167"/>
      <c r="D996" s="167"/>
      <c r="E996" s="168"/>
      <c r="F996" s="167"/>
      <c r="G996" s="167"/>
      <c r="H996" s="169"/>
      <c r="I996" s="170"/>
      <c r="J996" s="167"/>
      <c r="K996" s="167"/>
      <c r="L996" s="170"/>
      <c r="M996" s="167"/>
      <c r="N996" s="170"/>
      <c r="O996" s="167"/>
      <c r="P996" s="167"/>
      <c r="Q996" s="167"/>
      <c r="R996" s="167"/>
      <c r="S996" s="167"/>
      <c r="T996" s="167"/>
      <c r="U996" s="167"/>
      <c r="V996" s="167"/>
      <c r="W996" s="167"/>
      <c r="X996" s="167"/>
      <c r="Y996" s="167"/>
      <c r="Z996" s="167"/>
    </row>
    <row r="997" spans="1:26" ht="12.75" customHeight="1">
      <c r="A997" s="167"/>
      <c r="B997" s="167"/>
      <c r="C997" s="167"/>
      <c r="D997" s="167"/>
      <c r="E997" s="168"/>
      <c r="F997" s="167"/>
      <c r="G997" s="167"/>
      <c r="H997" s="169"/>
      <c r="I997" s="170"/>
      <c r="J997" s="167"/>
      <c r="K997" s="167"/>
      <c r="L997" s="170"/>
      <c r="M997" s="167"/>
      <c r="N997" s="170"/>
      <c r="O997" s="167"/>
      <c r="P997" s="167"/>
      <c r="Q997" s="167"/>
      <c r="R997" s="167"/>
      <c r="S997" s="167"/>
      <c r="T997" s="167"/>
      <c r="U997" s="167"/>
      <c r="V997" s="167"/>
      <c r="W997" s="167"/>
      <c r="X997" s="167"/>
      <c r="Y997" s="167"/>
      <c r="Z997" s="167"/>
    </row>
    <row r="998" spans="1:26" ht="12.75" customHeight="1">
      <c r="A998" s="167"/>
      <c r="B998" s="167"/>
      <c r="C998" s="167"/>
      <c r="D998" s="167"/>
      <c r="E998" s="168"/>
      <c r="F998" s="167"/>
      <c r="G998" s="167"/>
      <c r="H998" s="169"/>
      <c r="I998" s="170"/>
      <c r="J998" s="167"/>
      <c r="K998" s="167"/>
      <c r="L998" s="170"/>
      <c r="M998" s="167"/>
      <c r="N998" s="170"/>
      <c r="O998" s="167"/>
      <c r="P998" s="167"/>
      <c r="Q998" s="167"/>
      <c r="R998" s="167"/>
      <c r="S998" s="167"/>
      <c r="T998" s="167"/>
      <c r="U998" s="167"/>
      <c r="V998" s="167"/>
      <c r="W998" s="167"/>
      <c r="X998" s="167"/>
      <c r="Y998" s="167"/>
      <c r="Z998" s="167"/>
    </row>
    <row r="999" spans="1:26" ht="12.75" customHeight="1">
      <c r="A999" s="167"/>
      <c r="B999" s="167"/>
      <c r="C999" s="167"/>
      <c r="D999" s="167"/>
      <c r="E999" s="168"/>
      <c r="F999" s="167"/>
      <c r="G999" s="167"/>
      <c r="H999" s="169"/>
      <c r="I999" s="170"/>
      <c r="J999" s="167"/>
      <c r="K999" s="167"/>
      <c r="L999" s="170"/>
      <c r="M999" s="167"/>
      <c r="N999" s="170"/>
      <c r="O999" s="167"/>
      <c r="P999" s="167"/>
      <c r="Q999" s="167"/>
      <c r="R999" s="167"/>
      <c r="S999" s="167"/>
      <c r="T999" s="167"/>
      <c r="U999" s="167"/>
      <c r="V999" s="167"/>
      <c r="W999" s="167"/>
      <c r="X999" s="167"/>
      <c r="Y999" s="167"/>
      <c r="Z999" s="167"/>
    </row>
    <row r="1000" spans="1:26" ht="12.75" customHeight="1">
      <c r="A1000" s="167"/>
      <c r="B1000" s="167"/>
      <c r="C1000" s="167"/>
      <c r="D1000" s="167"/>
      <c r="E1000" s="168"/>
      <c r="F1000" s="167"/>
      <c r="G1000" s="167"/>
      <c r="H1000" s="169"/>
      <c r="I1000" s="170"/>
      <c r="J1000" s="167"/>
      <c r="K1000" s="167"/>
      <c r="L1000" s="170"/>
      <c r="M1000" s="167"/>
      <c r="N1000" s="170"/>
      <c r="O1000" s="167"/>
      <c r="P1000" s="167"/>
      <c r="Q1000" s="167"/>
      <c r="R1000" s="167"/>
      <c r="S1000" s="167"/>
      <c r="T1000" s="167"/>
      <c r="U1000" s="167"/>
      <c r="V1000" s="167"/>
      <c r="W1000" s="167"/>
      <c r="X1000" s="167"/>
      <c r="Y1000" s="167"/>
      <c r="Z1000" s="167"/>
    </row>
    <row r="1001" spans="1:26" ht="12.75" customHeight="1">
      <c r="A1001" s="167"/>
      <c r="B1001" s="167"/>
      <c r="C1001" s="167"/>
      <c r="D1001" s="167"/>
      <c r="E1001" s="168"/>
      <c r="F1001" s="167"/>
      <c r="G1001" s="167"/>
      <c r="H1001" s="169"/>
      <c r="I1001" s="170"/>
      <c r="J1001" s="167"/>
      <c r="K1001" s="167"/>
      <c r="L1001" s="170"/>
      <c r="M1001" s="167"/>
      <c r="N1001" s="170"/>
      <c r="O1001" s="167"/>
      <c r="P1001" s="167"/>
      <c r="Q1001" s="167"/>
      <c r="R1001" s="167"/>
      <c r="S1001" s="167"/>
      <c r="T1001" s="167"/>
      <c r="U1001" s="167"/>
      <c r="V1001" s="167"/>
      <c r="W1001" s="167"/>
      <c r="X1001" s="167"/>
      <c r="Y1001" s="167"/>
      <c r="Z1001" s="167"/>
    </row>
    <row r="1002" spans="1:26" ht="12.75" customHeight="1">
      <c r="A1002" s="167"/>
      <c r="B1002" s="167"/>
      <c r="C1002" s="167"/>
      <c r="D1002" s="167"/>
      <c r="E1002" s="168"/>
      <c r="F1002" s="167"/>
      <c r="G1002" s="167"/>
      <c r="H1002" s="169"/>
      <c r="I1002" s="170"/>
      <c r="J1002" s="167"/>
      <c r="K1002" s="167"/>
      <c r="L1002" s="170"/>
      <c r="M1002" s="167"/>
      <c r="N1002" s="170"/>
      <c r="O1002" s="167"/>
      <c r="P1002" s="167"/>
      <c r="Q1002" s="167"/>
      <c r="R1002" s="167"/>
      <c r="S1002" s="167"/>
      <c r="T1002" s="167"/>
      <c r="U1002" s="167"/>
      <c r="V1002" s="167"/>
      <c r="W1002" s="167"/>
      <c r="X1002" s="167"/>
      <c r="Y1002" s="167"/>
      <c r="Z1002" s="167"/>
    </row>
    <row r="1003" spans="1:26" ht="12.75" customHeight="1">
      <c r="A1003" s="167"/>
      <c r="B1003" s="167"/>
      <c r="C1003" s="167"/>
      <c r="D1003" s="167"/>
      <c r="E1003" s="168"/>
      <c r="F1003" s="167"/>
      <c r="G1003" s="167"/>
      <c r="H1003" s="169"/>
      <c r="I1003" s="170"/>
      <c r="J1003" s="167"/>
      <c r="K1003" s="167"/>
      <c r="L1003" s="170"/>
      <c r="M1003" s="167"/>
      <c r="N1003" s="170"/>
      <c r="O1003" s="167"/>
      <c r="P1003" s="167"/>
      <c r="Q1003" s="167"/>
      <c r="R1003" s="167"/>
      <c r="S1003" s="167"/>
      <c r="T1003" s="167"/>
      <c r="U1003" s="167"/>
      <c r="V1003" s="167"/>
      <c r="W1003" s="167"/>
      <c r="X1003" s="167"/>
      <c r="Y1003" s="167"/>
      <c r="Z1003" s="167"/>
    </row>
    <row r="1004" spans="1:26" ht="12.75" customHeight="1">
      <c r="A1004" s="167"/>
      <c r="B1004" s="167"/>
      <c r="C1004" s="167"/>
      <c r="D1004" s="167"/>
      <c r="E1004" s="168"/>
      <c r="F1004" s="167"/>
      <c r="G1004" s="167"/>
      <c r="H1004" s="169"/>
      <c r="I1004" s="170"/>
      <c r="J1004" s="167"/>
      <c r="K1004" s="167"/>
      <c r="L1004" s="170"/>
      <c r="M1004" s="167"/>
      <c r="N1004" s="170"/>
      <c r="O1004" s="167"/>
      <c r="P1004" s="167"/>
      <c r="Q1004" s="167"/>
      <c r="R1004" s="167"/>
      <c r="S1004" s="167"/>
      <c r="T1004" s="167"/>
      <c r="U1004" s="167"/>
      <c r="V1004" s="167"/>
      <c r="W1004" s="167"/>
      <c r="X1004" s="167"/>
      <c r="Y1004" s="167"/>
      <c r="Z1004" s="167"/>
    </row>
    <row r="1005" spans="1:26" ht="12.75" customHeight="1">
      <c r="A1005" s="167"/>
      <c r="B1005" s="167"/>
      <c r="C1005" s="167"/>
      <c r="D1005" s="167"/>
      <c r="E1005" s="168"/>
      <c r="F1005" s="167"/>
      <c r="G1005" s="167"/>
      <c r="H1005" s="169"/>
      <c r="I1005" s="170"/>
      <c r="J1005" s="167"/>
      <c r="K1005" s="167"/>
      <c r="L1005" s="170"/>
      <c r="M1005" s="167"/>
      <c r="N1005" s="170"/>
      <c r="O1005" s="167"/>
      <c r="P1005" s="167"/>
      <c r="Q1005" s="167"/>
      <c r="R1005" s="167"/>
      <c r="S1005" s="167"/>
      <c r="T1005" s="167"/>
      <c r="U1005" s="167"/>
      <c r="V1005" s="167"/>
      <c r="W1005" s="167"/>
      <c r="X1005" s="167"/>
      <c r="Y1005" s="167"/>
      <c r="Z1005" s="167"/>
    </row>
  </sheetData>
  <mergeCells count="1">
    <mergeCell ref="B2:L2"/>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E0C6"/>
    <pageSetUpPr fitToPage="1"/>
  </sheetPr>
  <dimension ref="A1:Z991"/>
  <sheetViews>
    <sheetView showGridLines="0" topLeftCell="A7" zoomScale="110" zoomScaleNormal="110" workbookViewId="0">
      <selection activeCell="E43" sqref="E43"/>
    </sheetView>
  </sheetViews>
  <sheetFormatPr defaultColWidth="14.42578125" defaultRowHeight="15" customHeight="1"/>
  <cols>
    <col min="1" max="1" width="2" customWidth="1"/>
    <col min="2" max="2" width="28.42578125" customWidth="1"/>
    <col min="3" max="3" width="10.42578125" customWidth="1"/>
    <col min="4" max="4" width="4.7109375" customWidth="1"/>
    <col min="5" max="5" width="16.7109375" customWidth="1"/>
    <col min="6" max="6" width="13.7109375" customWidth="1"/>
    <col min="7" max="7" width="12.42578125" customWidth="1"/>
    <col min="8" max="8" width="0.7109375" customWidth="1"/>
    <col min="9" max="9" width="11.42578125" customWidth="1"/>
    <col min="10" max="10" width="11.7109375" customWidth="1"/>
    <col min="11" max="11" width="9.28515625" customWidth="1"/>
    <col min="12" max="12" width="9" customWidth="1"/>
    <col min="13" max="13" width="2.5703125" customWidth="1"/>
    <col min="14" max="26" width="9" customWidth="1"/>
  </cols>
  <sheetData>
    <row r="1" spans="1:26" s="295" customFormat="1" ht="3" customHeight="1">
      <c r="M1" s="300"/>
    </row>
    <row r="2" spans="1:26" ht="23.25">
      <c r="A2" s="7"/>
      <c r="B2" s="426" t="s">
        <v>24</v>
      </c>
      <c r="C2" s="426"/>
      <c r="D2" s="426"/>
      <c r="E2" s="426"/>
      <c r="F2" s="426"/>
      <c r="G2" s="426"/>
      <c r="H2" s="426"/>
      <c r="I2" s="426"/>
      <c r="J2" s="426"/>
      <c r="K2" s="426"/>
      <c r="L2" s="426"/>
      <c r="M2" s="299"/>
      <c r="N2" s="7"/>
      <c r="O2" s="7"/>
      <c r="P2" s="7"/>
      <c r="Q2" s="7"/>
      <c r="R2" s="7"/>
      <c r="S2" s="7"/>
      <c r="T2" s="7"/>
      <c r="U2" s="7"/>
      <c r="V2" s="7"/>
      <c r="W2" s="7"/>
      <c r="X2" s="7"/>
      <c r="Y2" s="7"/>
      <c r="Z2" s="7"/>
    </row>
    <row r="3" spans="1:26" ht="11.25" customHeight="1">
      <c r="A3" s="7"/>
      <c r="B3" s="64"/>
      <c r="C3" s="7"/>
      <c r="D3" s="7"/>
      <c r="E3" s="7"/>
      <c r="F3" s="7"/>
      <c r="G3" s="7"/>
      <c r="H3" s="7"/>
      <c r="I3" s="7"/>
      <c r="J3" s="7"/>
      <c r="K3" s="7"/>
      <c r="L3" s="7"/>
      <c r="M3" s="299"/>
      <c r="N3" s="7"/>
      <c r="O3" s="7"/>
      <c r="P3" s="7"/>
      <c r="Q3" s="7"/>
      <c r="R3" s="7"/>
      <c r="S3" s="7"/>
      <c r="T3" s="7"/>
      <c r="U3" s="7"/>
      <c r="V3" s="7"/>
      <c r="W3" s="7"/>
      <c r="X3" s="7"/>
      <c r="Y3" s="7"/>
      <c r="Z3" s="7"/>
    </row>
    <row r="4" spans="1:26" ht="11.25" customHeight="1">
      <c r="A4" s="7"/>
      <c r="B4" s="64"/>
      <c r="C4" s="7"/>
      <c r="D4" s="7"/>
      <c r="E4" s="7"/>
      <c r="F4" s="7"/>
      <c r="G4" s="7"/>
      <c r="H4" s="7"/>
      <c r="I4" s="7"/>
      <c r="J4" s="7"/>
      <c r="K4" s="7"/>
      <c r="L4" s="7"/>
      <c r="M4" s="299"/>
      <c r="N4" s="7"/>
      <c r="O4" s="7"/>
      <c r="P4" s="7"/>
      <c r="Q4" s="7"/>
      <c r="R4" s="7"/>
      <c r="S4" s="7"/>
      <c r="T4" s="7"/>
      <c r="U4" s="7"/>
      <c r="V4" s="7"/>
      <c r="W4" s="7"/>
      <c r="X4" s="7"/>
      <c r="Y4" s="7"/>
      <c r="Z4" s="7"/>
    </row>
    <row r="5" spans="1:26" ht="11.25" customHeight="1">
      <c r="A5" s="7"/>
      <c r="B5" s="64"/>
      <c r="C5" s="7"/>
      <c r="D5" s="7"/>
      <c r="E5" s="7"/>
      <c r="F5" s="7"/>
      <c r="G5" s="7"/>
      <c r="H5" s="7"/>
      <c r="I5" s="7"/>
      <c r="J5" s="7"/>
      <c r="K5" s="7"/>
      <c r="L5" s="25"/>
      <c r="M5" s="299"/>
      <c r="N5" s="7"/>
      <c r="O5" s="7"/>
      <c r="P5" s="7"/>
      <c r="Q5" s="7"/>
      <c r="R5" s="7"/>
      <c r="S5" s="7"/>
      <c r="T5" s="7"/>
      <c r="U5" s="7"/>
      <c r="V5" s="7"/>
      <c r="W5" s="7"/>
      <c r="X5" s="7"/>
      <c r="Y5" s="7"/>
      <c r="Z5" s="7"/>
    </row>
    <row r="6" spans="1:26" ht="11.25" customHeight="1">
      <c r="A6" s="7"/>
      <c r="B6" s="64"/>
      <c r="C6" s="7"/>
      <c r="D6" s="7"/>
      <c r="E6" s="7"/>
      <c r="F6" s="7"/>
      <c r="G6" s="7"/>
      <c r="H6" s="7"/>
      <c r="I6" s="7"/>
      <c r="J6" s="7"/>
      <c r="K6" s="7"/>
      <c r="L6" s="7"/>
      <c r="M6" s="299"/>
      <c r="N6" s="7"/>
      <c r="O6" s="7"/>
      <c r="P6" s="7"/>
      <c r="Q6" s="7"/>
      <c r="R6" s="7"/>
      <c r="S6" s="7"/>
      <c r="T6" s="7"/>
      <c r="U6" s="7"/>
      <c r="V6" s="7"/>
      <c r="W6" s="7"/>
      <c r="X6" s="7"/>
      <c r="Y6" s="7"/>
      <c r="Z6" s="7"/>
    </row>
    <row r="7" spans="1:26" ht="11.25" customHeight="1">
      <c r="A7" s="7"/>
      <c r="B7" s="64"/>
      <c r="C7" s="7"/>
      <c r="D7" s="7"/>
      <c r="E7" s="7"/>
      <c r="F7" s="7"/>
      <c r="G7" s="7"/>
      <c r="H7" s="7"/>
      <c r="I7" s="7"/>
      <c r="J7" s="7"/>
      <c r="K7" s="7"/>
      <c r="L7" s="7"/>
      <c r="M7" s="299"/>
      <c r="N7" s="7"/>
      <c r="O7" s="7"/>
      <c r="P7" s="7"/>
      <c r="Q7" s="7"/>
      <c r="R7" s="7"/>
      <c r="S7" s="7"/>
      <c r="T7" s="7"/>
      <c r="U7" s="7"/>
      <c r="V7" s="7"/>
      <c r="W7" s="7"/>
      <c r="X7" s="7"/>
      <c r="Y7" s="7"/>
      <c r="Z7" s="7"/>
    </row>
    <row r="8" spans="1:26" ht="11.25" customHeight="1">
      <c r="A8" s="7"/>
      <c r="B8" s="64"/>
      <c r="C8" s="7"/>
      <c r="D8" s="7"/>
      <c r="E8" s="7"/>
      <c r="F8" s="7"/>
      <c r="G8" s="7"/>
      <c r="H8" s="7"/>
      <c r="I8" s="7"/>
      <c r="J8" s="7"/>
      <c r="K8" s="7"/>
      <c r="L8" s="7"/>
      <c r="M8" s="299"/>
      <c r="N8" s="7"/>
      <c r="O8" s="7"/>
      <c r="P8" s="7"/>
      <c r="Q8" s="7"/>
      <c r="R8" s="7"/>
      <c r="S8" s="7"/>
      <c r="T8" s="7"/>
      <c r="U8" s="7"/>
      <c r="V8" s="7"/>
      <c r="W8" s="7"/>
      <c r="X8" s="7"/>
      <c r="Y8" s="7"/>
      <c r="Z8" s="7"/>
    </row>
    <row r="9" spans="1:26" ht="11.25" customHeight="1">
      <c r="A9" s="7"/>
      <c r="B9" s="64"/>
      <c r="C9" s="7"/>
      <c r="D9" s="7"/>
      <c r="E9" s="7"/>
      <c r="F9" s="7"/>
      <c r="G9" s="7"/>
      <c r="H9" s="7"/>
      <c r="I9" s="7"/>
      <c r="J9" s="7"/>
      <c r="K9" s="7"/>
      <c r="L9" s="7"/>
      <c r="M9" s="299"/>
      <c r="N9" s="7"/>
      <c r="O9" s="7"/>
      <c r="P9" s="7"/>
      <c r="Q9" s="7"/>
      <c r="R9" s="7"/>
      <c r="S9" s="7"/>
      <c r="T9" s="7"/>
      <c r="U9" s="7"/>
      <c r="V9" s="7"/>
      <c r="W9" s="7"/>
      <c r="X9" s="7"/>
      <c r="Y9" s="7"/>
      <c r="Z9" s="7"/>
    </row>
    <row r="10" spans="1:26" ht="11.25" customHeight="1">
      <c r="A10" s="7"/>
      <c r="B10" s="64"/>
      <c r="C10" s="7"/>
      <c r="D10" s="7"/>
      <c r="E10" s="7"/>
      <c r="F10" s="7"/>
      <c r="G10" s="7"/>
      <c r="H10" s="7"/>
      <c r="I10" s="7"/>
      <c r="J10" s="7"/>
      <c r="K10" s="7"/>
      <c r="L10" s="7"/>
      <c r="M10" s="299"/>
      <c r="N10" s="7"/>
      <c r="O10" s="7"/>
      <c r="P10" s="7"/>
      <c r="Q10" s="7"/>
      <c r="R10" s="7"/>
      <c r="S10" s="7"/>
      <c r="T10" s="7"/>
      <c r="U10" s="7"/>
      <c r="V10" s="7"/>
      <c r="W10" s="7"/>
      <c r="X10" s="7"/>
      <c r="Y10" s="7"/>
      <c r="Z10" s="7"/>
    </row>
    <row r="11" spans="1:26" s="325" customFormat="1" ht="11.25" customHeight="1">
      <c r="A11" s="7"/>
      <c r="B11" s="64"/>
      <c r="C11" s="7"/>
      <c r="D11" s="7"/>
      <c r="E11" s="7"/>
      <c r="F11" s="7"/>
      <c r="G11" s="7"/>
      <c r="H11" s="7"/>
      <c r="I11" s="7"/>
      <c r="J11" s="7"/>
      <c r="K11" s="7"/>
      <c r="L11" s="7"/>
      <c r="M11" s="299"/>
      <c r="N11" s="7"/>
      <c r="O11" s="7"/>
      <c r="P11" s="7"/>
      <c r="Q11" s="7"/>
      <c r="R11" s="7"/>
      <c r="S11" s="7"/>
      <c r="T11" s="7"/>
      <c r="U11" s="7"/>
      <c r="V11" s="7"/>
      <c r="W11" s="7"/>
      <c r="X11" s="7"/>
      <c r="Y11" s="7"/>
      <c r="Z11" s="7"/>
    </row>
    <row r="12" spans="1:26" s="325" customFormat="1" ht="11.25" customHeight="1">
      <c r="A12" s="7"/>
      <c r="B12" s="64"/>
      <c r="C12" s="7"/>
      <c r="D12" s="7"/>
      <c r="E12" s="7"/>
      <c r="F12" s="7"/>
      <c r="G12" s="7"/>
      <c r="H12" s="7"/>
      <c r="I12" s="7"/>
      <c r="J12" s="7"/>
      <c r="K12" s="7"/>
      <c r="L12" s="7"/>
      <c r="M12" s="299"/>
      <c r="N12" s="7"/>
      <c r="O12" s="7"/>
      <c r="P12" s="7"/>
      <c r="Q12" s="7"/>
      <c r="R12" s="7"/>
      <c r="S12" s="7"/>
      <c r="T12" s="7"/>
      <c r="U12" s="7"/>
      <c r="V12" s="7"/>
      <c r="W12" s="7"/>
      <c r="X12" s="7"/>
      <c r="Y12" s="7"/>
      <c r="Z12" s="7"/>
    </row>
    <row r="13" spans="1:26" ht="11.25" customHeight="1" thickBot="1">
      <c r="A13" s="7"/>
      <c r="B13" s="64"/>
      <c r="C13" s="7"/>
      <c r="D13" s="7"/>
      <c r="E13" s="7"/>
      <c r="F13" s="7"/>
      <c r="G13" s="7"/>
      <c r="H13" s="7"/>
      <c r="I13" s="7"/>
      <c r="J13" s="7"/>
      <c r="K13" s="7"/>
      <c r="L13" s="7"/>
      <c r="M13" s="299"/>
      <c r="N13" s="7"/>
      <c r="O13" s="7"/>
      <c r="P13" s="7"/>
      <c r="Q13" s="7"/>
      <c r="R13" s="7"/>
      <c r="S13" s="7"/>
      <c r="T13" s="7"/>
      <c r="U13" s="7"/>
      <c r="V13" s="7"/>
      <c r="W13" s="7"/>
      <c r="X13" s="7"/>
      <c r="Y13" s="7"/>
      <c r="Z13" s="7"/>
    </row>
    <row r="14" spans="1:26" ht="13.5" thickBot="1">
      <c r="A14" s="7"/>
      <c r="B14" s="32" t="s">
        <v>332</v>
      </c>
      <c r="C14" s="7"/>
      <c r="D14" s="7"/>
      <c r="E14" s="7"/>
      <c r="F14" s="7"/>
      <c r="G14" s="7"/>
      <c r="H14" s="7"/>
      <c r="I14" s="7"/>
      <c r="J14" s="7"/>
      <c r="K14" s="7"/>
      <c r="L14" s="7"/>
      <c r="M14" s="299"/>
      <c r="N14" s="7"/>
      <c r="O14" s="7"/>
      <c r="P14" s="7"/>
      <c r="Q14" s="7"/>
      <c r="R14" s="7"/>
      <c r="S14" s="7"/>
      <c r="T14" s="7"/>
      <c r="U14" s="7"/>
      <c r="V14" s="7"/>
      <c r="W14" s="7"/>
      <c r="X14" s="7"/>
      <c r="Y14" s="7"/>
      <c r="Z14" s="7"/>
    </row>
    <row r="15" spans="1:26" ht="11.25" customHeight="1">
      <c r="A15" s="7"/>
      <c r="B15" s="7"/>
      <c r="C15" s="7"/>
      <c r="D15" s="7"/>
      <c r="E15" s="7"/>
      <c r="F15" s="7"/>
      <c r="G15" s="7"/>
      <c r="H15" s="7"/>
      <c r="I15" s="7"/>
      <c r="J15" s="7"/>
      <c r="K15" s="7"/>
      <c r="L15" s="7"/>
      <c r="M15" s="299"/>
      <c r="N15" s="7"/>
      <c r="O15" s="7"/>
      <c r="P15" s="7"/>
      <c r="Q15" s="7"/>
      <c r="R15" s="7"/>
      <c r="S15" s="7"/>
      <c r="T15" s="7"/>
      <c r="U15" s="7"/>
      <c r="V15" s="7"/>
      <c r="W15" s="7"/>
      <c r="X15" s="7"/>
      <c r="Y15" s="7"/>
      <c r="Z15" s="7"/>
    </row>
    <row r="16" spans="1:26" ht="11.25" customHeight="1">
      <c r="A16" s="7"/>
      <c r="B16" s="12" t="s">
        <v>276</v>
      </c>
      <c r="C16" s="7"/>
      <c r="D16" s="7"/>
      <c r="E16" s="7"/>
      <c r="F16" s="7"/>
      <c r="G16" s="7"/>
      <c r="H16" s="7"/>
      <c r="I16" s="7"/>
      <c r="J16" s="7"/>
      <c r="K16" s="7"/>
      <c r="L16" s="7"/>
      <c r="M16" s="299"/>
      <c r="N16" s="7"/>
      <c r="O16" s="7"/>
      <c r="P16" s="7"/>
      <c r="Q16" s="7"/>
      <c r="R16" s="7"/>
      <c r="S16" s="7"/>
      <c r="T16" s="7"/>
      <c r="U16" s="7"/>
      <c r="V16" s="7"/>
      <c r="W16" s="7"/>
      <c r="X16" s="7"/>
      <c r="Y16" s="7"/>
      <c r="Z16" s="7"/>
    </row>
    <row r="17" spans="1:26" ht="12">
      <c r="A17" s="7"/>
      <c r="B17" s="26" t="s">
        <v>277</v>
      </c>
      <c r="C17" s="27">
        <v>2000</v>
      </c>
      <c r="D17" s="7"/>
      <c r="E17" s="7"/>
      <c r="F17" s="7"/>
      <c r="G17" s="7"/>
      <c r="H17" s="7"/>
      <c r="I17" s="7"/>
      <c r="J17" s="7"/>
      <c r="K17" s="7"/>
      <c r="L17" s="7"/>
      <c r="M17" s="299"/>
      <c r="N17" s="7"/>
      <c r="O17" s="7"/>
      <c r="P17" s="7"/>
      <c r="Q17" s="7"/>
      <c r="R17" s="7"/>
      <c r="S17" s="7"/>
      <c r="T17" s="7"/>
      <c r="U17" s="7"/>
      <c r="V17" s="7"/>
      <c r="W17" s="7"/>
      <c r="X17" s="7"/>
      <c r="Y17" s="7"/>
      <c r="Z17" s="7"/>
    </row>
    <row r="18" spans="1:26" ht="12">
      <c r="A18" s="7"/>
      <c r="B18" s="28" t="s">
        <v>278</v>
      </c>
      <c r="C18" s="30">
        <v>624000</v>
      </c>
      <c r="D18" s="7"/>
      <c r="E18" s="7"/>
      <c r="F18" s="7"/>
      <c r="G18" s="7"/>
      <c r="H18" s="7"/>
      <c r="I18" s="7"/>
      <c r="J18" s="7"/>
      <c r="K18" s="7"/>
      <c r="L18" s="7"/>
      <c r="M18" s="299"/>
      <c r="N18" s="7"/>
      <c r="O18" s="7"/>
      <c r="P18" s="7"/>
      <c r="Q18" s="7"/>
      <c r="R18" s="7"/>
      <c r="S18" s="7"/>
      <c r="T18" s="7"/>
      <c r="U18" s="7"/>
      <c r="V18" s="7"/>
      <c r="W18" s="7"/>
      <c r="X18" s="7"/>
      <c r="Y18" s="7"/>
      <c r="Z18" s="7"/>
    </row>
    <row r="19" spans="1:26" ht="12">
      <c r="A19" s="7"/>
      <c r="B19" s="28" t="s">
        <v>279</v>
      </c>
      <c r="C19" s="173">
        <v>2.5000000000000001E-2</v>
      </c>
      <c r="D19" s="7"/>
      <c r="E19" s="7"/>
      <c r="F19" s="7"/>
      <c r="G19" s="7"/>
      <c r="H19" s="7"/>
      <c r="I19" s="7"/>
      <c r="J19" s="7"/>
      <c r="K19" s="7"/>
      <c r="L19" s="7"/>
      <c r="M19" s="299"/>
      <c r="N19" s="7"/>
      <c r="O19" s="7"/>
      <c r="P19" s="7"/>
      <c r="Q19" s="7"/>
      <c r="R19" s="7"/>
      <c r="S19" s="7"/>
      <c r="T19" s="7"/>
      <c r="U19" s="7"/>
      <c r="V19" s="7"/>
      <c r="W19" s="7"/>
      <c r="X19" s="7"/>
      <c r="Y19" s="7"/>
      <c r="Z19" s="7"/>
    </row>
    <row r="20" spans="1:26" ht="12">
      <c r="A20" s="7"/>
      <c r="B20" s="28" t="s">
        <v>280</v>
      </c>
      <c r="C20" s="172">
        <v>30</v>
      </c>
      <c r="D20" s="7"/>
      <c r="E20" s="7"/>
      <c r="F20" s="7"/>
      <c r="G20" s="7"/>
      <c r="H20" s="7"/>
      <c r="I20" s="7"/>
      <c r="J20" s="7"/>
      <c r="K20" s="7"/>
      <c r="L20" s="7"/>
      <c r="M20" s="299"/>
      <c r="N20" s="7"/>
      <c r="O20" s="7"/>
      <c r="P20" s="7"/>
      <c r="Q20" s="7"/>
      <c r="R20" s="7"/>
      <c r="S20" s="7"/>
      <c r="T20" s="7"/>
      <c r="U20" s="7"/>
      <c r="V20" s="7"/>
      <c r="W20" s="7"/>
      <c r="X20" s="7"/>
      <c r="Y20" s="7"/>
      <c r="Z20" s="7"/>
    </row>
    <row r="21" spans="1:26" ht="12">
      <c r="A21" s="7"/>
      <c r="B21" s="28" t="s">
        <v>281</v>
      </c>
      <c r="C21" s="30">
        <v>150</v>
      </c>
      <c r="D21" s="7"/>
      <c r="E21" s="7"/>
      <c r="F21" s="7"/>
      <c r="G21" s="7"/>
      <c r="H21" s="7"/>
      <c r="I21" s="7"/>
      <c r="J21" s="7"/>
      <c r="K21" s="7"/>
      <c r="L21" s="7"/>
      <c r="M21" s="299"/>
      <c r="N21" s="7"/>
      <c r="O21" s="7"/>
      <c r="P21" s="7"/>
      <c r="Q21" s="7"/>
      <c r="R21" s="7"/>
      <c r="S21" s="7"/>
      <c r="T21" s="7"/>
      <c r="U21" s="7"/>
      <c r="V21" s="7"/>
      <c r="W21" s="7"/>
      <c r="X21" s="7"/>
      <c r="Y21" s="7"/>
      <c r="Z21" s="7"/>
    </row>
    <row r="22" spans="1:26" ht="12">
      <c r="A22" s="7"/>
      <c r="B22" s="31" t="s">
        <v>336</v>
      </c>
      <c r="C22" s="175">
        <v>60</v>
      </c>
      <c r="D22" s="7"/>
      <c r="E22" s="7"/>
      <c r="F22" s="7"/>
      <c r="G22" s="7"/>
      <c r="H22" s="7"/>
      <c r="I22" s="7"/>
      <c r="J22" s="7"/>
      <c r="K22" s="7"/>
      <c r="L22" s="7"/>
      <c r="M22" s="299"/>
      <c r="N22" s="7"/>
      <c r="O22" s="7"/>
      <c r="P22" s="7"/>
      <c r="Q22" s="7"/>
      <c r="R22" s="7"/>
      <c r="S22" s="7"/>
      <c r="T22" s="7"/>
      <c r="U22" s="7"/>
      <c r="V22" s="7"/>
      <c r="W22" s="7"/>
      <c r="X22" s="7"/>
      <c r="Y22" s="7"/>
      <c r="Z22" s="7"/>
    </row>
    <row r="23" spans="1:26" ht="11.25" customHeight="1">
      <c r="A23" s="7"/>
      <c r="B23" s="7" t="s">
        <v>282</v>
      </c>
      <c r="C23" s="7"/>
      <c r="D23" s="7"/>
      <c r="E23" s="7"/>
      <c r="F23" s="7"/>
      <c r="G23" s="7"/>
      <c r="H23" s="7"/>
      <c r="I23" s="7"/>
      <c r="J23" s="7"/>
      <c r="K23" s="7"/>
      <c r="L23" s="7"/>
      <c r="M23" s="299"/>
      <c r="N23" s="7"/>
      <c r="O23" s="7"/>
      <c r="P23" s="7"/>
      <c r="Q23" s="7"/>
      <c r="R23" s="7"/>
      <c r="S23" s="7"/>
      <c r="T23" s="7"/>
      <c r="U23" s="7"/>
      <c r="V23" s="7"/>
      <c r="W23" s="7"/>
      <c r="X23" s="7"/>
      <c r="Y23" s="7"/>
      <c r="Z23" s="7"/>
    </row>
    <row r="24" spans="1:26" s="295" customFormat="1" ht="11.25" customHeight="1" thickBot="1">
      <c r="A24" s="7"/>
      <c r="B24" s="7"/>
      <c r="C24" s="7"/>
      <c r="D24" s="7"/>
      <c r="E24" s="7"/>
      <c r="F24" s="7"/>
      <c r="G24" s="7"/>
      <c r="H24" s="7"/>
      <c r="I24" s="7"/>
      <c r="J24" s="7"/>
      <c r="K24" s="7"/>
      <c r="L24" s="7"/>
      <c r="M24" s="299"/>
      <c r="N24" s="7"/>
      <c r="O24" s="7"/>
      <c r="P24" s="7"/>
      <c r="Q24" s="7"/>
      <c r="R24" s="7"/>
      <c r="S24" s="7"/>
      <c r="T24" s="7"/>
      <c r="U24" s="7"/>
      <c r="V24" s="7"/>
      <c r="W24" s="7"/>
      <c r="X24" s="7"/>
      <c r="Y24" s="7"/>
      <c r="Z24" s="7"/>
    </row>
    <row r="25" spans="1:26" ht="13.5" thickBot="1">
      <c r="A25" s="7"/>
      <c r="B25" s="32" t="s">
        <v>329</v>
      </c>
      <c r="C25" s="7"/>
      <c r="D25" s="7"/>
      <c r="E25" s="7"/>
      <c r="F25" s="7"/>
      <c r="G25" s="7"/>
      <c r="H25" s="7"/>
      <c r="I25" s="7"/>
      <c r="J25" s="7"/>
      <c r="K25" s="7"/>
      <c r="L25" s="7"/>
      <c r="M25" s="299"/>
      <c r="N25" s="7"/>
      <c r="O25" s="7"/>
      <c r="P25" s="7"/>
      <c r="Q25" s="7"/>
      <c r="R25" s="7"/>
      <c r="S25" s="7"/>
      <c r="T25" s="7"/>
      <c r="U25" s="7"/>
      <c r="V25" s="7"/>
      <c r="W25" s="7"/>
      <c r="X25" s="7"/>
      <c r="Y25" s="7"/>
      <c r="Z25" s="7"/>
    </row>
    <row r="26" spans="1:26" ht="18" customHeight="1" thickBot="1">
      <c r="A26" s="7"/>
      <c r="B26" s="12" t="s">
        <v>283</v>
      </c>
      <c r="C26" s="7"/>
      <c r="D26" s="7"/>
      <c r="E26" s="156" t="s">
        <v>93</v>
      </c>
      <c r="F26" s="94" t="s">
        <v>284</v>
      </c>
      <c r="G26" s="35" t="s">
        <v>285</v>
      </c>
      <c r="H26" s="11"/>
      <c r="I26" s="46" t="s">
        <v>286</v>
      </c>
      <c r="J26" s="46" t="s">
        <v>287</v>
      </c>
      <c r="K26" s="7"/>
      <c r="L26" s="7"/>
      <c r="M26" s="299"/>
      <c r="N26" s="7"/>
      <c r="O26" s="7"/>
      <c r="P26" s="7"/>
      <c r="Q26" s="7"/>
      <c r="R26" s="7"/>
      <c r="S26" s="7"/>
      <c r="T26" s="7"/>
      <c r="U26" s="7"/>
      <c r="V26" s="7"/>
      <c r="W26" s="7"/>
      <c r="X26" s="7"/>
      <c r="Y26" s="7"/>
      <c r="Z26" s="7"/>
    </row>
    <row r="27" spans="1:26" ht="12">
      <c r="A27" s="7"/>
      <c r="B27" s="144" t="s">
        <v>288</v>
      </c>
      <c r="C27" s="246">
        <f>'19. Mortgage Analysis'!$E$34</f>
        <v>624000</v>
      </c>
      <c r="D27" s="7"/>
      <c r="E27" s="7" t="s">
        <v>198</v>
      </c>
      <c r="F27" s="142">
        <f>-PMT(C34/C30,C29,C27,0)+C31</f>
        <v>2915.687431011655</v>
      </c>
      <c r="G27" s="142">
        <f>-PMT(C45/C41,C40,C38,0)+C42</f>
        <v>2615.5544086226482</v>
      </c>
      <c r="H27" s="7"/>
      <c r="I27" s="159">
        <f t="shared" ref="I27:I30" si="0">F27-G27</f>
        <v>300.13302238900678</v>
      </c>
      <c r="J27" s="247">
        <f t="shared" ref="J27:J30" si="1">IFERROR(I27/F27,0)</f>
        <v>0.10293731049383086</v>
      </c>
      <c r="K27" s="7"/>
      <c r="L27" s="7"/>
      <c r="M27" s="299"/>
      <c r="N27" s="7"/>
      <c r="O27" s="7"/>
      <c r="P27" s="7"/>
      <c r="Q27" s="7"/>
      <c r="R27" s="7"/>
      <c r="S27" s="7"/>
      <c r="T27" s="7"/>
      <c r="U27" s="7"/>
      <c r="V27" s="7"/>
      <c r="W27" s="7"/>
      <c r="X27" s="7"/>
      <c r="Y27" s="7"/>
      <c r="Z27" s="7"/>
    </row>
    <row r="28" spans="1:26" ht="12">
      <c r="A28" s="7"/>
      <c r="B28" s="148" t="s">
        <v>280</v>
      </c>
      <c r="C28" s="248">
        <f>'19. Mortgage Analysis'!$E$36</f>
        <v>30</v>
      </c>
      <c r="D28" s="7"/>
      <c r="E28" s="7" t="s">
        <v>289</v>
      </c>
      <c r="F28" s="142">
        <f>F27*$C$30</f>
        <v>34988.249172139862</v>
      </c>
      <c r="G28" s="142">
        <f>G27*$C$41</f>
        <v>31386.652903471779</v>
      </c>
      <c r="H28" s="7"/>
      <c r="I28" s="159">
        <f t="shared" si="0"/>
        <v>3601.5962686680832</v>
      </c>
      <c r="J28" s="247">
        <f t="shared" si="1"/>
        <v>0.10293731049383091</v>
      </c>
      <c r="K28" s="7"/>
      <c r="L28" s="7"/>
      <c r="M28" s="299"/>
      <c r="N28" s="7"/>
      <c r="O28" s="7"/>
      <c r="P28" s="7"/>
      <c r="Q28" s="7"/>
      <c r="R28" s="7"/>
      <c r="S28" s="7"/>
      <c r="T28" s="7"/>
      <c r="U28" s="7"/>
      <c r="V28" s="7"/>
      <c r="W28" s="7"/>
      <c r="X28" s="7"/>
      <c r="Y28" s="7"/>
      <c r="Z28" s="7"/>
    </row>
    <row r="29" spans="1:26" ht="12">
      <c r="A29" s="7"/>
      <c r="B29" s="148" t="s">
        <v>290</v>
      </c>
      <c r="C29" s="248">
        <f>C28*12</f>
        <v>360</v>
      </c>
      <c r="D29" s="7"/>
      <c r="E29" s="7" t="s">
        <v>291</v>
      </c>
      <c r="F29" s="40">
        <f>$C$33</f>
        <v>12000</v>
      </c>
      <c r="G29" s="40">
        <f>C44</f>
        <v>9000</v>
      </c>
      <c r="H29" s="7"/>
      <c r="I29" s="159">
        <f t="shared" si="0"/>
        <v>3000</v>
      </c>
      <c r="J29" s="247">
        <f t="shared" si="1"/>
        <v>0.25</v>
      </c>
      <c r="K29" s="7"/>
      <c r="L29" s="7"/>
      <c r="M29" s="299"/>
      <c r="N29" s="7"/>
      <c r="O29" s="7"/>
      <c r="P29" s="7"/>
      <c r="Q29" s="7"/>
      <c r="R29" s="7"/>
      <c r="S29" s="7"/>
      <c r="T29" s="7"/>
      <c r="U29" s="7"/>
      <c r="V29" s="7"/>
      <c r="W29" s="7"/>
      <c r="X29" s="7"/>
      <c r="Y29" s="7"/>
      <c r="Z29" s="7"/>
    </row>
    <row r="30" spans="1:26" ht="12">
      <c r="A30" s="7"/>
      <c r="B30" s="148" t="s">
        <v>292</v>
      </c>
      <c r="C30" s="248">
        <v>12</v>
      </c>
      <c r="D30" s="7"/>
      <c r="E30" s="249" t="s">
        <v>293</v>
      </c>
      <c r="F30" s="250">
        <f t="shared" ref="F30:G30" si="2">(F28*$C$28)+F29</f>
        <v>1061647.4751641958</v>
      </c>
      <c r="G30" s="250">
        <f t="shared" si="2"/>
        <v>950599.58710415335</v>
      </c>
      <c r="H30" s="11"/>
      <c r="I30" s="250">
        <f t="shared" si="0"/>
        <v>111047.8880600424</v>
      </c>
      <c r="J30" s="251">
        <f t="shared" si="1"/>
        <v>0.10459958758237295</v>
      </c>
      <c r="K30" s="7"/>
      <c r="L30" s="7"/>
      <c r="M30" s="299"/>
      <c r="N30" s="7"/>
      <c r="O30" s="7"/>
      <c r="P30" s="7"/>
      <c r="Q30" s="7"/>
      <c r="R30" s="7"/>
      <c r="S30" s="7"/>
      <c r="T30" s="7"/>
      <c r="U30" s="7"/>
      <c r="V30" s="7"/>
      <c r="W30" s="7"/>
      <c r="X30" s="7"/>
      <c r="Y30" s="7"/>
      <c r="Z30" s="7"/>
    </row>
    <row r="31" spans="1:26" ht="12">
      <c r="A31" s="7"/>
      <c r="B31" s="148" t="s">
        <v>238</v>
      </c>
      <c r="C31" s="252">
        <f>'19. Mortgage Analysis'!$E$40</f>
        <v>200</v>
      </c>
      <c r="D31" s="7"/>
      <c r="E31" s="44"/>
      <c r="F31" s="253"/>
      <c r="G31" s="253"/>
      <c r="H31" s="11"/>
      <c r="I31" s="253"/>
      <c r="J31" s="254"/>
      <c r="K31" s="7"/>
      <c r="L31" s="7"/>
      <c r="M31" s="299"/>
      <c r="N31" s="7"/>
      <c r="O31" s="7"/>
      <c r="P31" s="7"/>
      <c r="Q31" s="7"/>
      <c r="R31" s="7"/>
      <c r="S31" s="7"/>
      <c r="T31" s="7"/>
      <c r="U31" s="7"/>
      <c r="V31" s="7"/>
      <c r="W31" s="7"/>
      <c r="X31" s="7"/>
      <c r="Y31" s="7"/>
      <c r="Z31" s="7"/>
    </row>
    <row r="32" spans="1:26" ht="11.25" customHeight="1">
      <c r="A32" s="7"/>
      <c r="B32" s="148" t="s">
        <v>239</v>
      </c>
      <c r="C32" s="252">
        <f>'19. Mortgage Analysis'!$E$41</f>
        <v>60</v>
      </c>
      <c r="D32" s="7"/>
      <c r="E32" s="7" t="s">
        <v>294</v>
      </c>
      <c r="F32" s="7"/>
      <c r="G32" s="40">
        <f>I27</f>
        <v>300.13302238900678</v>
      </c>
      <c r="H32" s="11"/>
      <c r="I32" s="253"/>
      <c r="J32" s="254"/>
      <c r="K32" s="7"/>
      <c r="L32" s="7"/>
      <c r="M32" s="299"/>
      <c r="N32" s="7"/>
      <c r="O32" s="7"/>
      <c r="P32" s="7"/>
      <c r="Q32" s="7"/>
      <c r="R32" s="7"/>
      <c r="S32" s="7"/>
      <c r="T32" s="7"/>
      <c r="U32" s="7"/>
      <c r="V32" s="7"/>
      <c r="W32" s="7"/>
      <c r="X32" s="7"/>
      <c r="Y32" s="7"/>
      <c r="Z32" s="7"/>
    </row>
    <row r="33" spans="1:26" ht="11.25" customHeight="1">
      <c r="A33" s="7"/>
      <c r="B33" s="148" t="s">
        <v>295</v>
      </c>
      <c r="C33" s="252">
        <f>C31*C32</f>
        <v>12000</v>
      </c>
      <c r="D33" s="7"/>
      <c r="E33" s="7" t="s">
        <v>277</v>
      </c>
      <c r="F33" s="7"/>
      <c r="G33" s="40">
        <f>C17</f>
        <v>2000</v>
      </c>
      <c r="H33" s="7"/>
      <c r="I33" s="7"/>
      <c r="J33" s="7"/>
      <c r="K33" s="7"/>
      <c r="L33" s="7"/>
      <c r="M33" s="299"/>
      <c r="N33" s="7"/>
      <c r="O33" s="7"/>
      <c r="P33" s="7"/>
      <c r="Q33" s="7"/>
      <c r="R33" s="7"/>
      <c r="S33" s="7"/>
      <c r="T33" s="7"/>
      <c r="U33" s="7"/>
      <c r="V33" s="7"/>
      <c r="W33" s="7"/>
      <c r="X33" s="7"/>
      <c r="Y33" s="7"/>
      <c r="Z33" s="7"/>
    </row>
    <row r="34" spans="1:26" ht="11.25" customHeight="1">
      <c r="A34" s="7"/>
      <c r="B34" s="148" t="s">
        <v>296</v>
      </c>
      <c r="C34" s="255">
        <f>'19. Mortgage Analysis'!$E$35</f>
        <v>3.2500000000000001E-2</v>
      </c>
      <c r="D34" s="7"/>
      <c r="E34" s="256" t="s">
        <v>297</v>
      </c>
      <c r="F34" s="257"/>
      <c r="G34" s="258">
        <f>G33/G32</f>
        <v>6.6637119237341729</v>
      </c>
      <c r="H34" s="7"/>
      <c r="I34" s="7"/>
      <c r="J34" s="7"/>
      <c r="K34" s="7"/>
      <c r="L34" s="7"/>
      <c r="M34" s="299"/>
      <c r="N34" s="7"/>
      <c r="O34" s="7"/>
      <c r="P34" s="7"/>
      <c r="Q34" s="7"/>
      <c r="R34" s="7"/>
      <c r="S34" s="7"/>
      <c r="T34" s="7"/>
      <c r="U34" s="7"/>
      <c r="V34" s="7"/>
      <c r="W34" s="7"/>
      <c r="X34" s="7"/>
      <c r="Y34" s="7"/>
      <c r="Z34" s="7"/>
    </row>
    <row r="35" spans="1:26" ht="11.25" customHeight="1">
      <c r="A35" s="7"/>
      <c r="B35" s="152" t="s">
        <v>298</v>
      </c>
      <c r="C35" s="259">
        <f>C34/12</f>
        <v>2.7083333333333334E-3</v>
      </c>
      <c r="D35" s="7"/>
      <c r="E35" s="7"/>
      <c r="F35" s="7"/>
      <c r="G35" s="7"/>
      <c r="H35" s="7"/>
      <c r="I35" s="260"/>
      <c r="J35" s="7"/>
      <c r="K35" s="25"/>
      <c r="L35" s="7"/>
      <c r="M35" s="299"/>
      <c r="N35" s="7"/>
      <c r="O35" s="7"/>
      <c r="P35" s="7"/>
      <c r="Q35" s="7"/>
      <c r="R35" s="7"/>
      <c r="S35" s="7"/>
      <c r="T35" s="7"/>
      <c r="U35" s="7"/>
      <c r="V35" s="7"/>
      <c r="W35" s="7"/>
      <c r="X35" s="7"/>
      <c r="Y35" s="7"/>
      <c r="Z35" s="7"/>
    </row>
    <row r="36" spans="1:26" ht="11.25" customHeight="1">
      <c r="A36" s="7"/>
      <c r="B36" s="7"/>
      <c r="C36" s="7"/>
      <c r="D36" s="7"/>
      <c r="E36" s="7"/>
      <c r="F36" s="7"/>
      <c r="G36" s="7"/>
      <c r="H36" s="7"/>
      <c r="I36" s="7"/>
      <c r="J36" s="7"/>
      <c r="K36" s="25"/>
      <c r="L36" s="7"/>
      <c r="M36" s="299"/>
      <c r="N36" s="7"/>
      <c r="O36" s="7"/>
      <c r="P36" s="7"/>
      <c r="Q36" s="7"/>
      <c r="R36" s="7"/>
      <c r="S36" s="7"/>
      <c r="T36" s="7"/>
      <c r="U36" s="7"/>
      <c r="V36" s="7"/>
      <c r="W36" s="7"/>
      <c r="X36" s="7"/>
      <c r="Y36" s="7"/>
      <c r="Z36" s="7"/>
    </row>
    <row r="37" spans="1:26" ht="12.75" customHeight="1">
      <c r="A37" s="7"/>
      <c r="B37" s="12" t="s">
        <v>299</v>
      </c>
      <c r="C37" s="7"/>
      <c r="D37" s="7"/>
      <c r="E37" s="7"/>
      <c r="F37" s="7"/>
      <c r="G37" s="7"/>
      <c r="H37" s="7"/>
      <c r="I37" s="7"/>
      <c r="J37" s="7"/>
      <c r="K37" s="7"/>
      <c r="L37" s="7"/>
      <c r="M37" s="299"/>
      <c r="N37" s="7"/>
      <c r="O37" s="7"/>
      <c r="P37" s="7"/>
      <c r="Q37" s="7"/>
      <c r="R37" s="7"/>
      <c r="S37" s="7"/>
      <c r="T37" s="7"/>
      <c r="U37" s="7"/>
      <c r="V37" s="7"/>
      <c r="W37" s="7"/>
      <c r="X37" s="7"/>
      <c r="Y37" s="7"/>
      <c r="Z37" s="7"/>
    </row>
    <row r="38" spans="1:26" ht="11.25" customHeight="1">
      <c r="A38" s="7"/>
      <c r="B38" s="144" t="s">
        <v>288</v>
      </c>
      <c r="C38" s="246">
        <f>$C$18</f>
        <v>624000</v>
      </c>
      <c r="D38" s="7"/>
      <c r="E38" s="7"/>
      <c r="F38" s="7"/>
      <c r="G38" s="7"/>
      <c r="H38" s="7"/>
      <c r="I38" s="7"/>
      <c r="J38" s="7"/>
      <c r="K38" s="7"/>
      <c r="L38" s="7"/>
      <c r="M38" s="299"/>
      <c r="N38" s="7"/>
      <c r="O38" s="7"/>
      <c r="P38" s="7"/>
      <c r="Q38" s="7"/>
      <c r="R38" s="7"/>
      <c r="S38" s="7"/>
      <c r="T38" s="7"/>
      <c r="U38" s="7"/>
      <c r="V38" s="7"/>
      <c r="W38" s="7"/>
      <c r="X38" s="7"/>
      <c r="Y38" s="7"/>
      <c r="Z38" s="7"/>
    </row>
    <row r="39" spans="1:26" ht="11.25" customHeight="1">
      <c r="A39" s="7"/>
      <c r="B39" s="148" t="s">
        <v>280</v>
      </c>
      <c r="C39" s="248">
        <f>$C$20</f>
        <v>30</v>
      </c>
      <c r="D39" s="7"/>
      <c r="E39" s="7"/>
      <c r="F39" s="7"/>
      <c r="G39" s="7"/>
      <c r="H39" s="7"/>
      <c r="I39" s="7"/>
      <c r="J39" s="7"/>
      <c r="K39" s="7"/>
      <c r="L39" s="7"/>
      <c r="M39" s="299"/>
      <c r="N39" s="7"/>
      <c r="O39" s="7"/>
      <c r="P39" s="7"/>
      <c r="Q39" s="7"/>
      <c r="R39" s="7"/>
      <c r="S39" s="7"/>
      <c r="T39" s="7"/>
      <c r="U39" s="7"/>
      <c r="V39" s="7"/>
      <c r="W39" s="7"/>
      <c r="X39" s="7"/>
      <c r="Y39" s="7"/>
      <c r="Z39" s="7"/>
    </row>
    <row r="40" spans="1:26" ht="11.25" customHeight="1">
      <c r="A40" s="7"/>
      <c r="B40" s="148" t="s">
        <v>290</v>
      </c>
      <c r="C40" s="248">
        <f>C39*12</f>
        <v>360</v>
      </c>
      <c r="D40" s="7"/>
      <c r="E40" s="7"/>
      <c r="F40" s="7"/>
      <c r="G40" s="7"/>
      <c r="H40" s="7"/>
      <c r="I40" s="7"/>
      <c r="J40" s="7"/>
      <c r="K40" s="7"/>
      <c r="L40" s="7"/>
      <c r="M40" s="299"/>
      <c r="N40" s="7"/>
      <c r="O40" s="7"/>
      <c r="P40" s="7"/>
      <c r="Q40" s="7"/>
      <c r="R40" s="7"/>
      <c r="S40" s="7"/>
      <c r="T40" s="7"/>
      <c r="U40" s="7"/>
      <c r="V40" s="7"/>
      <c r="W40" s="7"/>
      <c r="X40" s="7"/>
      <c r="Y40" s="7"/>
      <c r="Z40" s="7"/>
    </row>
    <row r="41" spans="1:26" ht="11.25" customHeight="1">
      <c r="A41" s="7"/>
      <c r="B41" s="148" t="s">
        <v>292</v>
      </c>
      <c r="C41" s="248">
        <v>12</v>
      </c>
      <c r="D41" s="7"/>
      <c r="E41" s="7"/>
      <c r="F41" s="7"/>
      <c r="G41" s="7"/>
      <c r="H41" s="7"/>
      <c r="I41" s="7"/>
      <c r="J41" s="7"/>
      <c r="K41" s="7"/>
      <c r="L41" s="7"/>
      <c r="M41" s="299"/>
      <c r="N41" s="7"/>
      <c r="O41" s="7"/>
      <c r="P41" s="7"/>
      <c r="Q41" s="7"/>
      <c r="R41" s="7"/>
      <c r="S41" s="7"/>
      <c r="T41" s="7"/>
      <c r="U41" s="7"/>
      <c r="V41" s="7"/>
      <c r="W41" s="7"/>
      <c r="X41" s="7"/>
      <c r="Y41" s="7"/>
      <c r="Z41" s="7"/>
    </row>
    <row r="42" spans="1:26" ht="11.25" customHeight="1">
      <c r="A42" s="7"/>
      <c r="B42" s="148" t="s">
        <v>238</v>
      </c>
      <c r="C42" s="252">
        <f t="shared" ref="C42:C43" si="3">C21</f>
        <v>150</v>
      </c>
      <c r="D42" s="7"/>
      <c r="E42" s="7"/>
      <c r="F42" s="7"/>
      <c r="G42" s="7"/>
      <c r="H42" s="7"/>
      <c r="I42" s="7"/>
      <c r="J42" s="7"/>
      <c r="K42" s="7"/>
      <c r="L42" s="7"/>
      <c r="M42" s="299"/>
      <c r="N42" s="7"/>
      <c r="O42" s="7"/>
      <c r="P42" s="7"/>
      <c r="Q42" s="7"/>
      <c r="R42" s="7"/>
      <c r="S42" s="7"/>
      <c r="T42" s="7"/>
      <c r="U42" s="7"/>
      <c r="V42" s="7"/>
      <c r="W42" s="7"/>
      <c r="X42" s="7"/>
      <c r="Y42" s="7"/>
      <c r="Z42" s="7"/>
    </row>
    <row r="43" spans="1:26" ht="11.25" customHeight="1">
      <c r="A43" s="7"/>
      <c r="B43" s="148" t="s">
        <v>336</v>
      </c>
      <c r="C43" s="261">
        <f t="shared" si="3"/>
        <v>60</v>
      </c>
      <c r="D43" s="7"/>
      <c r="E43" s="7"/>
      <c r="F43" s="7"/>
      <c r="G43" s="7"/>
      <c r="H43" s="7"/>
      <c r="I43" s="7"/>
      <c r="J43" s="7"/>
      <c r="K43" s="7"/>
      <c r="L43" s="7"/>
      <c r="M43" s="299"/>
      <c r="N43" s="7"/>
      <c r="O43" s="7"/>
      <c r="P43" s="7"/>
      <c r="Q43" s="7"/>
      <c r="R43" s="7"/>
      <c r="S43" s="7"/>
      <c r="T43" s="7"/>
      <c r="U43" s="7"/>
      <c r="V43" s="7"/>
      <c r="W43" s="7"/>
      <c r="X43" s="7"/>
      <c r="Y43" s="7"/>
      <c r="Z43" s="7"/>
    </row>
    <row r="44" spans="1:26" ht="11.25" customHeight="1">
      <c r="A44" s="7"/>
      <c r="B44" s="148" t="s">
        <v>295</v>
      </c>
      <c r="C44" s="252">
        <f>C42*C43</f>
        <v>9000</v>
      </c>
      <c r="D44" s="7"/>
      <c r="E44" s="7"/>
      <c r="F44" s="7"/>
      <c r="G44" s="7"/>
      <c r="H44" s="7"/>
      <c r="I44" s="7"/>
      <c r="J44" s="7"/>
      <c r="K44" s="7"/>
      <c r="L44" s="7"/>
      <c r="M44" s="299"/>
      <c r="N44" s="7"/>
      <c r="O44" s="7"/>
      <c r="P44" s="7"/>
      <c r="Q44" s="7"/>
      <c r="R44" s="7"/>
      <c r="S44" s="7"/>
      <c r="T44" s="7"/>
      <c r="U44" s="7"/>
      <c r="V44" s="7"/>
      <c r="W44" s="7"/>
      <c r="X44" s="7"/>
      <c r="Y44" s="7"/>
      <c r="Z44" s="7"/>
    </row>
    <row r="45" spans="1:26" ht="11.25" customHeight="1">
      <c r="A45" s="7"/>
      <c r="B45" s="148" t="s">
        <v>296</v>
      </c>
      <c r="C45" s="255">
        <f>$C$19</f>
        <v>2.5000000000000001E-2</v>
      </c>
      <c r="D45" s="7"/>
      <c r="E45" s="7"/>
      <c r="F45" s="7"/>
      <c r="G45" s="7"/>
      <c r="H45" s="7"/>
      <c r="I45" s="7"/>
      <c r="J45" s="7"/>
      <c r="K45" s="7"/>
      <c r="L45" s="7"/>
      <c r="M45" s="299"/>
      <c r="N45" s="7"/>
      <c r="O45" s="7"/>
      <c r="P45" s="7"/>
      <c r="Q45" s="7"/>
      <c r="R45" s="7"/>
      <c r="S45" s="7"/>
      <c r="T45" s="7"/>
      <c r="U45" s="7"/>
      <c r="V45" s="7"/>
      <c r="W45" s="7"/>
      <c r="X45" s="7"/>
      <c r="Y45" s="7"/>
      <c r="Z45" s="7"/>
    </row>
    <row r="46" spans="1:26" ht="11.25" customHeight="1">
      <c r="A46" s="7"/>
      <c r="B46" s="152" t="s">
        <v>298</v>
      </c>
      <c r="C46" s="259">
        <f>C45/12</f>
        <v>2.0833333333333333E-3</v>
      </c>
      <c r="D46" s="7"/>
      <c r="E46" s="7"/>
      <c r="F46" s="7"/>
      <c r="G46" s="7"/>
      <c r="H46" s="7"/>
      <c r="I46" s="7"/>
      <c r="J46" s="7"/>
      <c r="K46" s="7"/>
      <c r="L46" s="7"/>
      <c r="M46" s="299"/>
      <c r="N46" s="7"/>
      <c r="O46" s="7"/>
      <c r="P46" s="7"/>
      <c r="Q46" s="7"/>
      <c r="R46" s="7"/>
      <c r="S46" s="7"/>
      <c r="T46" s="7"/>
      <c r="U46" s="7"/>
      <c r="V46" s="7"/>
      <c r="W46" s="7"/>
      <c r="X46" s="7"/>
      <c r="Y46" s="7"/>
      <c r="Z46" s="7"/>
    </row>
    <row r="47" spans="1:26" ht="11.25" customHeight="1">
      <c r="A47" s="7"/>
      <c r="B47" s="7"/>
      <c r="C47" s="7"/>
      <c r="D47" s="7"/>
      <c r="E47" s="7"/>
      <c r="F47" s="7"/>
      <c r="G47" s="7"/>
      <c r="H47" s="7"/>
      <c r="I47" s="7"/>
      <c r="J47" s="7"/>
      <c r="K47" s="7"/>
      <c r="L47" s="7"/>
      <c r="M47" s="299"/>
      <c r="N47" s="7"/>
      <c r="O47" s="7"/>
      <c r="P47" s="7"/>
      <c r="Q47" s="7"/>
      <c r="R47" s="7"/>
      <c r="S47" s="7"/>
      <c r="T47" s="7"/>
      <c r="U47" s="7"/>
      <c r="V47" s="7"/>
      <c r="W47" s="7"/>
      <c r="X47" s="7"/>
      <c r="Y47" s="7"/>
      <c r="Z47" s="7"/>
    </row>
    <row r="48" spans="1:26" ht="13.15" customHeight="1">
      <c r="A48" s="7"/>
      <c r="B48" s="262"/>
      <c r="C48" s="7"/>
      <c r="D48" s="7"/>
      <c r="E48" s="7"/>
      <c r="F48" s="7"/>
      <c r="G48" s="7"/>
      <c r="H48" s="7"/>
      <c r="I48" s="7"/>
      <c r="J48" s="7"/>
      <c r="K48" s="7"/>
      <c r="L48" s="7"/>
      <c r="M48" s="299"/>
      <c r="N48" s="7"/>
      <c r="O48" s="7"/>
      <c r="P48" s="7"/>
      <c r="Q48" s="7"/>
      <c r="R48" s="7"/>
      <c r="S48" s="7"/>
      <c r="T48" s="7"/>
      <c r="U48" s="7"/>
      <c r="V48" s="7"/>
      <c r="W48" s="7"/>
      <c r="X48" s="7"/>
      <c r="Y48" s="7"/>
      <c r="Z48" s="7"/>
    </row>
    <row r="49" spans="1:26" ht="13.15" customHeight="1">
      <c r="A49" s="7"/>
      <c r="B49" s="7"/>
      <c r="C49" s="7"/>
      <c r="D49" s="7"/>
      <c r="E49" s="7"/>
      <c r="F49" s="7"/>
      <c r="G49" s="7"/>
      <c r="H49" s="7"/>
      <c r="I49" s="7"/>
      <c r="J49" s="7"/>
      <c r="K49" s="7"/>
      <c r="L49" s="7"/>
      <c r="M49" s="299"/>
      <c r="N49" s="7"/>
      <c r="O49" s="7"/>
      <c r="P49" s="7"/>
      <c r="Q49" s="7"/>
      <c r="R49" s="7"/>
      <c r="S49" s="7"/>
      <c r="T49" s="7"/>
      <c r="U49" s="7"/>
      <c r="V49" s="7"/>
      <c r="W49" s="7"/>
      <c r="X49" s="7"/>
      <c r="Y49" s="7"/>
      <c r="Z49" s="7"/>
    </row>
    <row r="50" spans="1:26" ht="13.15" customHeight="1">
      <c r="A50" s="7"/>
      <c r="B50" s="7"/>
      <c r="C50" s="7"/>
      <c r="D50" s="7"/>
      <c r="E50" s="7"/>
      <c r="F50" s="7"/>
      <c r="G50" s="7"/>
      <c r="H50" s="7"/>
      <c r="I50" s="7"/>
      <c r="J50" s="7"/>
      <c r="K50" s="7"/>
      <c r="L50" s="7"/>
      <c r="M50" s="299"/>
      <c r="N50" s="7"/>
      <c r="O50" s="7"/>
      <c r="P50" s="7"/>
      <c r="Q50" s="7"/>
      <c r="R50" s="7"/>
      <c r="S50" s="7"/>
      <c r="T50" s="7"/>
      <c r="U50" s="7"/>
      <c r="V50" s="7"/>
      <c r="W50" s="7"/>
      <c r="X50" s="7"/>
      <c r="Y50" s="7"/>
      <c r="Z50" s="7"/>
    </row>
    <row r="51" spans="1:26" ht="13.15" customHeight="1">
      <c r="A51" s="7"/>
      <c r="B51" s="7"/>
      <c r="C51" s="7"/>
      <c r="D51" s="7"/>
      <c r="E51" s="7"/>
      <c r="F51" s="7"/>
      <c r="G51" s="7"/>
      <c r="H51" s="7"/>
      <c r="I51" s="7"/>
      <c r="J51" s="7"/>
      <c r="K51" s="7"/>
      <c r="L51" s="7"/>
      <c r="M51" s="299"/>
      <c r="N51" s="7"/>
      <c r="O51" s="7"/>
      <c r="P51" s="7"/>
      <c r="Q51" s="7"/>
      <c r="R51" s="7"/>
      <c r="S51" s="7"/>
      <c r="T51" s="7"/>
      <c r="U51" s="7"/>
      <c r="V51" s="7"/>
      <c r="W51" s="7"/>
      <c r="X51" s="7"/>
      <c r="Y51" s="7"/>
      <c r="Z51" s="7"/>
    </row>
    <row r="52" spans="1:26" ht="13.15" customHeight="1">
      <c r="A52" s="7"/>
      <c r="B52" s="7"/>
      <c r="C52" s="7"/>
      <c r="D52" s="7"/>
      <c r="E52" s="7"/>
      <c r="F52" s="7"/>
      <c r="G52" s="7"/>
      <c r="H52" s="7"/>
      <c r="I52" s="7"/>
      <c r="J52" s="7"/>
      <c r="K52" s="7"/>
      <c r="L52" s="7"/>
      <c r="M52" s="299"/>
      <c r="N52" s="7"/>
      <c r="O52" s="7"/>
      <c r="P52" s="7"/>
      <c r="Q52" s="7"/>
      <c r="R52" s="7"/>
      <c r="S52" s="7"/>
      <c r="T52" s="7"/>
      <c r="U52" s="7"/>
      <c r="V52" s="7"/>
      <c r="W52" s="7"/>
      <c r="X52" s="7"/>
      <c r="Y52" s="7"/>
      <c r="Z52" s="7"/>
    </row>
    <row r="53" spans="1:26" ht="13.15" customHeight="1">
      <c r="A53" s="7"/>
      <c r="B53" s="7"/>
      <c r="C53" s="7"/>
      <c r="D53" s="7"/>
      <c r="E53" s="7"/>
      <c r="F53" s="7"/>
      <c r="G53" s="7"/>
      <c r="H53" s="7"/>
      <c r="I53" s="7"/>
      <c r="J53" s="7"/>
      <c r="K53" s="7"/>
      <c r="L53" s="7"/>
      <c r="M53" s="299"/>
      <c r="N53" s="7"/>
      <c r="O53" s="7"/>
      <c r="P53" s="7"/>
      <c r="Q53" s="7"/>
      <c r="R53" s="7"/>
      <c r="S53" s="7"/>
      <c r="T53" s="7"/>
      <c r="U53" s="7"/>
      <c r="V53" s="7"/>
      <c r="W53" s="7"/>
      <c r="X53" s="7"/>
      <c r="Y53" s="7"/>
      <c r="Z53" s="7"/>
    </row>
    <row r="54" spans="1:26" ht="13.15" customHeight="1">
      <c r="A54" s="7"/>
      <c r="B54" s="7"/>
      <c r="C54" s="7"/>
      <c r="D54" s="7"/>
      <c r="E54" s="7"/>
      <c r="F54" s="7"/>
      <c r="G54" s="7"/>
      <c r="H54" s="7"/>
      <c r="I54" s="7"/>
      <c r="J54" s="7"/>
      <c r="K54" s="7"/>
      <c r="L54" s="7"/>
      <c r="M54" s="299"/>
      <c r="N54" s="7"/>
      <c r="O54" s="7"/>
      <c r="P54" s="7"/>
      <c r="Q54" s="7"/>
      <c r="R54" s="7"/>
      <c r="S54" s="7"/>
      <c r="T54" s="7"/>
      <c r="U54" s="7"/>
      <c r="V54" s="7"/>
      <c r="W54" s="7"/>
      <c r="X54" s="7"/>
      <c r="Y54" s="7"/>
      <c r="Z54" s="7"/>
    </row>
    <row r="55" spans="1:26" ht="13.15" customHeight="1">
      <c r="A55" s="7"/>
      <c r="B55" s="7"/>
      <c r="C55" s="7"/>
      <c r="D55" s="7"/>
      <c r="E55" s="7"/>
      <c r="F55" s="7"/>
      <c r="G55" s="7"/>
      <c r="H55" s="7"/>
      <c r="I55" s="7"/>
      <c r="J55" s="7"/>
      <c r="K55" s="7"/>
      <c r="L55" s="7"/>
      <c r="M55" s="299"/>
      <c r="N55" s="7"/>
      <c r="O55" s="7"/>
      <c r="P55" s="7"/>
      <c r="Q55" s="7"/>
      <c r="R55" s="7"/>
      <c r="S55" s="7"/>
      <c r="T55" s="7"/>
      <c r="U55" s="7"/>
      <c r="V55" s="7"/>
      <c r="W55" s="7"/>
      <c r="X55" s="7"/>
      <c r="Y55" s="7"/>
      <c r="Z55" s="7"/>
    </row>
    <row r="56" spans="1:26" ht="13.15" customHeight="1">
      <c r="A56" s="7"/>
      <c r="B56" s="7"/>
      <c r="C56" s="7"/>
      <c r="D56" s="7"/>
      <c r="E56" s="7"/>
      <c r="F56" s="7"/>
      <c r="G56" s="7"/>
      <c r="H56" s="7"/>
      <c r="I56" s="7"/>
      <c r="J56" s="7"/>
      <c r="K56" s="7"/>
      <c r="L56" s="7"/>
      <c r="M56" s="299"/>
      <c r="N56" s="7"/>
      <c r="O56" s="7"/>
      <c r="P56" s="7"/>
      <c r="Q56" s="7"/>
      <c r="R56" s="7"/>
      <c r="S56" s="7"/>
      <c r="T56" s="7"/>
      <c r="U56" s="7"/>
      <c r="V56" s="7"/>
      <c r="W56" s="7"/>
      <c r="X56" s="7"/>
      <c r="Y56" s="7"/>
      <c r="Z56" s="7"/>
    </row>
    <row r="57" spans="1:26" ht="13.15" customHeight="1">
      <c r="A57" s="7"/>
      <c r="B57" s="7"/>
      <c r="C57" s="7"/>
      <c r="D57" s="7"/>
      <c r="E57" s="7"/>
      <c r="F57" s="7"/>
      <c r="G57" s="7"/>
      <c r="H57" s="7"/>
      <c r="I57" s="7"/>
      <c r="J57" s="7"/>
      <c r="K57" s="7"/>
      <c r="L57" s="7"/>
      <c r="M57" s="299"/>
      <c r="N57" s="7"/>
      <c r="O57" s="7"/>
      <c r="P57" s="7"/>
      <c r="Q57" s="7"/>
      <c r="R57" s="7"/>
      <c r="S57" s="7"/>
      <c r="T57" s="7"/>
      <c r="U57" s="7"/>
      <c r="V57" s="7"/>
      <c r="W57" s="7"/>
      <c r="X57" s="7"/>
      <c r="Y57" s="7"/>
      <c r="Z57" s="7"/>
    </row>
    <row r="58" spans="1:26" ht="13.15" customHeight="1">
      <c r="A58" s="7"/>
      <c r="B58" s="7"/>
      <c r="C58" s="7"/>
      <c r="D58" s="7"/>
      <c r="E58" s="7"/>
      <c r="F58" s="7"/>
      <c r="G58" s="7"/>
      <c r="H58" s="7"/>
      <c r="I58" s="7"/>
      <c r="J58" s="7"/>
      <c r="K58" s="7"/>
      <c r="L58" s="7"/>
      <c r="M58" s="299"/>
      <c r="N58" s="7"/>
      <c r="O58" s="7"/>
      <c r="P58" s="7"/>
      <c r="Q58" s="7"/>
      <c r="R58" s="7"/>
      <c r="S58" s="7"/>
      <c r="T58" s="7"/>
      <c r="U58" s="7"/>
      <c r="V58" s="7"/>
      <c r="W58" s="7"/>
      <c r="X58" s="7"/>
      <c r="Y58" s="7"/>
      <c r="Z58" s="7"/>
    </row>
    <row r="59" spans="1:26" ht="13.15" customHeight="1">
      <c r="A59" s="7"/>
      <c r="B59" s="7"/>
      <c r="C59" s="7"/>
      <c r="D59" s="7"/>
      <c r="E59" s="7"/>
      <c r="F59" s="7"/>
      <c r="G59" s="7"/>
      <c r="H59" s="7"/>
      <c r="I59" s="7"/>
      <c r="J59" s="7"/>
      <c r="K59" s="7"/>
      <c r="L59" s="7"/>
      <c r="M59" s="299"/>
      <c r="N59" s="7"/>
      <c r="O59" s="7"/>
      <c r="P59" s="7"/>
      <c r="Q59" s="7"/>
      <c r="R59" s="7"/>
      <c r="S59" s="7"/>
      <c r="T59" s="7"/>
      <c r="U59" s="7"/>
      <c r="V59" s="7"/>
      <c r="W59" s="7"/>
      <c r="X59" s="7"/>
      <c r="Y59" s="7"/>
      <c r="Z59" s="7"/>
    </row>
    <row r="60" spans="1:26" ht="11.25" customHeight="1">
      <c r="A60" s="7"/>
      <c r="B60" s="7"/>
      <c r="C60" s="7"/>
      <c r="D60" s="7"/>
      <c r="E60" s="7"/>
      <c r="F60" s="7"/>
      <c r="G60" s="7"/>
      <c r="H60" s="7"/>
      <c r="I60" s="7"/>
      <c r="J60" s="7"/>
      <c r="K60" s="7"/>
      <c r="L60" s="7"/>
      <c r="M60" s="299"/>
      <c r="N60" s="7"/>
      <c r="O60" s="7"/>
      <c r="P60" s="7"/>
      <c r="Q60" s="7"/>
      <c r="R60" s="7"/>
      <c r="S60" s="7"/>
      <c r="T60" s="7"/>
      <c r="U60" s="7"/>
      <c r="V60" s="7"/>
      <c r="W60" s="7"/>
      <c r="X60" s="7"/>
      <c r="Y60" s="7"/>
      <c r="Z60" s="7"/>
    </row>
    <row r="61" spans="1:26" ht="11.25" customHeight="1">
      <c r="A61" s="299"/>
      <c r="B61" s="299"/>
      <c r="C61" s="299"/>
      <c r="D61" s="299"/>
      <c r="E61" s="299"/>
      <c r="F61" s="299"/>
      <c r="G61" s="299"/>
      <c r="H61" s="299"/>
      <c r="I61" s="299"/>
      <c r="J61" s="299"/>
      <c r="K61" s="299"/>
      <c r="L61" s="299"/>
      <c r="M61" s="299"/>
      <c r="N61" s="7"/>
      <c r="O61" s="7"/>
      <c r="P61" s="7"/>
      <c r="Q61" s="7"/>
      <c r="R61" s="7"/>
      <c r="S61" s="7"/>
      <c r="T61" s="7"/>
      <c r="U61" s="7"/>
      <c r="V61" s="7"/>
      <c r="W61" s="7"/>
      <c r="X61" s="7"/>
      <c r="Y61" s="7"/>
      <c r="Z61" s="7"/>
    </row>
    <row r="62" spans="1:26" ht="11.25"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1.25"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1.25"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1.25"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1.25"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1.25"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1.25"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1.25"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1.25"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1.25"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1.25"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1.25"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1.25"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1.25"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1.25"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1.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1.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1.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1.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1.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1.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1.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1.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1.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1.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1.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1.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1.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1.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1.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1.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1.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1.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1.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1.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1.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1.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1.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1.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1.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1.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1.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1.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1.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1.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1.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1.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1.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1.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1.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1.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1.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1.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1.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1.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1.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1.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1.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1.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1.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1.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1.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1.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1.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1.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1.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1.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1.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1.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1.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1.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1.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1.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1.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1.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1.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1.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1.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1.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1.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1.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1.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1.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1.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1.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1.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1.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1.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1.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1.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1.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1.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1.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1.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1.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1.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1.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1.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1.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1.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1.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sheetData>
  <mergeCells count="1">
    <mergeCell ref="B2:L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E0C6"/>
  </sheetPr>
  <dimension ref="A1:Y1003"/>
  <sheetViews>
    <sheetView showGridLines="0" topLeftCell="A3" zoomScale="110" zoomScaleNormal="110" workbookViewId="0">
      <selection activeCell="C23" sqref="C23"/>
    </sheetView>
  </sheetViews>
  <sheetFormatPr defaultColWidth="14.42578125" defaultRowHeight="15" customHeight="1"/>
  <cols>
    <col min="1" max="1" width="1.28515625" customWidth="1"/>
    <col min="2" max="2" width="12.5703125" customWidth="1"/>
    <col min="3" max="3" width="14" customWidth="1"/>
    <col min="4" max="4" width="12.42578125" customWidth="1"/>
    <col min="5" max="5" width="12.28515625" customWidth="1"/>
    <col min="6" max="6" width="10.28515625" customWidth="1"/>
    <col min="7" max="7" width="8.7109375" customWidth="1"/>
    <col min="8" max="9" width="13.42578125" customWidth="1"/>
    <col min="10" max="10" width="8" customWidth="1"/>
    <col min="11" max="11" width="23.5703125" customWidth="1"/>
    <col min="12" max="12" width="2.5703125" customWidth="1"/>
    <col min="13" max="13" width="35.7109375" customWidth="1"/>
    <col min="14" max="25" width="11.28515625" customWidth="1"/>
  </cols>
  <sheetData>
    <row r="1" spans="1:25" s="295" customFormat="1" ht="3" customHeight="1">
      <c r="L1" s="300"/>
    </row>
    <row r="2" spans="1:25" ht="23.25">
      <c r="A2" s="167"/>
      <c r="B2" s="426" t="s">
        <v>300</v>
      </c>
      <c r="C2" s="426"/>
      <c r="D2" s="426"/>
      <c r="E2" s="426"/>
      <c r="F2" s="426"/>
      <c r="G2" s="426"/>
      <c r="H2" s="426"/>
      <c r="I2" s="426"/>
      <c r="J2" s="426"/>
      <c r="K2" s="426"/>
      <c r="L2" s="300"/>
      <c r="M2" s="170"/>
      <c r="N2" s="7"/>
      <c r="O2" s="7"/>
      <c r="P2" s="7"/>
      <c r="Q2" s="7"/>
      <c r="R2" s="167"/>
      <c r="S2" s="167"/>
      <c r="T2" s="167"/>
      <c r="U2" s="167"/>
      <c r="V2" s="167"/>
      <c r="W2" s="167"/>
      <c r="X2" s="167"/>
      <c r="Y2" s="167"/>
    </row>
    <row r="3" spans="1:25" ht="12.75" customHeight="1">
      <c r="A3" s="167"/>
      <c r="B3" s="167"/>
      <c r="C3" s="167"/>
      <c r="D3" s="167"/>
      <c r="E3" s="167"/>
      <c r="F3" s="167"/>
      <c r="G3" s="167"/>
      <c r="H3" s="169"/>
      <c r="I3" s="170"/>
      <c r="J3" s="167"/>
      <c r="K3" s="167"/>
      <c r="L3" s="336"/>
      <c r="M3" s="7"/>
      <c r="N3" s="7"/>
      <c r="O3" s="7"/>
      <c r="P3" s="7"/>
      <c r="Q3" s="7"/>
      <c r="R3" s="167"/>
      <c r="S3" s="167"/>
      <c r="T3" s="167"/>
      <c r="U3" s="167"/>
      <c r="V3" s="167"/>
      <c r="W3" s="167"/>
      <c r="X3" s="167"/>
      <c r="Y3" s="167"/>
    </row>
    <row r="4" spans="1:25" ht="12.75" customHeight="1">
      <c r="A4" s="167"/>
      <c r="B4" s="167"/>
      <c r="C4" s="167"/>
      <c r="D4" s="167"/>
      <c r="E4" s="167"/>
      <c r="F4" s="167"/>
      <c r="G4" s="167"/>
      <c r="H4" s="169"/>
      <c r="I4" s="170"/>
      <c r="J4" s="167"/>
      <c r="K4" s="167"/>
      <c r="L4" s="336"/>
      <c r="M4" s="7"/>
      <c r="N4" s="7"/>
      <c r="O4" s="7"/>
      <c r="P4" s="7"/>
      <c r="Q4" s="7"/>
      <c r="R4" s="167"/>
      <c r="S4" s="167"/>
      <c r="T4" s="167"/>
      <c r="U4" s="167"/>
      <c r="V4" s="167"/>
      <c r="W4" s="167"/>
      <c r="X4" s="167"/>
      <c r="Y4" s="167"/>
    </row>
    <row r="5" spans="1:25" ht="12.75" customHeight="1">
      <c r="A5" s="167"/>
      <c r="B5" s="167"/>
      <c r="C5" s="167"/>
      <c r="D5" s="167"/>
      <c r="E5" s="167"/>
      <c r="F5" s="167"/>
      <c r="G5" s="167"/>
      <c r="H5" s="169"/>
      <c r="I5" s="170"/>
      <c r="J5" s="167"/>
      <c r="K5" s="167"/>
      <c r="L5" s="336"/>
      <c r="M5" s="7"/>
      <c r="N5" s="7"/>
      <c r="O5" s="7"/>
      <c r="P5" s="7"/>
      <c r="Q5" s="7"/>
      <c r="R5" s="167"/>
      <c r="S5" s="167"/>
      <c r="T5" s="167"/>
      <c r="U5" s="167"/>
      <c r="V5" s="167"/>
      <c r="W5" s="167"/>
      <c r="X5" s="167"/>
      <c r="Y5" s="167"/>
    </row>
    <row r="6" spans="1:25" ht="12.75" customHeight="1">
      <c r="A6" s="167"/>
      <c r="B6" s="167"/>
      <c r="C6" s="167"/>
      <c r="D6" s="167"/>
      <c r="E6" s="167"/>
      <c r="F6" s="167"/>
      <c r="G6" s="167"/>
      <c r="H6" s="169"/>
      <c r="I6" s="170"/>
      <c r="J6" s="167"/>
      <c r="K6" s="167"/>
      <c r="L6" s="336"/>
      <c r="M6" s="7"/>
      <c r="N6" s="7"/>
      <c r="O6" s="7"/>
      <c r="P6" s="7"/>
      <c r="Q6" s="7"/>
      <c r="R6" s="167"/>
      <c r="S6" s="167"/>
      <c r="T6" s="167"/>
      <c r="U6" s="167"/>
      <c r="V6" s="167"/>
      <c r="W6" s="167"/>
      <c r="X6" s="167"/>
      <c r="Y6" s="167"/>
    </row>
    <row r="7" spans="1:25" ht="12.75" customHeight="1">
      <c r="A7" s="167"/>
      <c r="B7" s="167"/>
      <c r="C7" s="167"/>
      <c r="D7" s="167"/>
      <c r="E7" s="167"/>
      <c r="F7" s="167"/>
      <c r="G7" s="167"/>
      <c r="H7" s="169"/>
      <c r="I7" s="170"/>
      <c r="J7" s="167"/>
      <c r="K7" s="167"/>
      <c r="L7" s="336"/>
      <c r="M7" s="7"/>
      <c r="N7" s="7"/>
      <c r="O7" s="7"/>
      <c r="P7" s="7"/>
      <c r="Q7" s="7"/>
      <c r="R7" s="167"/>
      <c r="S7" s="167"/>
      <c r="T7" s="167"/>
      <c r="U7" s="167"/>
      <c r="V7" s="167"/>
      <c r="W7" s="167"/>
      <c r="X7" s="167"/>
      <c r="Y7" s="167"/>
    </row>
    <row r="8" spans="1:25" ht="12.75" customHeight="1">
      <c r="A8" s="167"/>
      <c r="B8" s="167"/>
      <c r="C8" s="167"/>
      <c r="D8" s="167"/>
      <c r="E8" s="167"/>
      <c r="F8" s="167"/>
      <c r="G8" s="167"/>
      <c r="H8" s="169"/>
      <c r="I8" s="170"/>
      <c r="J8" s="167"/>
      <c r="K8" s="167"/>
      <c r="L8" s="336"/>
      <c r="M8" s="7"/>
      <c r="N8" s="7"/>
      <c r="O8" s="7"/>
      <c r="P8" s="7"/>
      <c r="Q8" s="7"/>
      <c r="R8" s="167"/>
      <c r="S8" s="167"/>
      <c r="T8" s="167"/>
      <c r="U8" s="167"/>
      <c r="V8" s="167"/>
      <c r="W8" s="167"/>
      <c r="X8" s="167"/>
      <c r="Y8" s="167"/>
    </row>
    <row r="9" spans="1:25" ht="12.75" customHeight="1">
      <c r="A9" s="167"/>
      <c r="B9" s="167"/>
      <c r="C9" s="167"/>
      <c r="D9" s="167"/>
      <c r="E9" s="167"/>
      <c r="F9" s="167"/>
      <c r="G9" s="167"/>
      <c r="H9" s="169"/>
      <c r="I9" s="170"/>
      <c r="J9" s="167"/>
      <c r="K9" s="167"/>
      <c r="L9" s="336"/>
      <c r="M9" s="7"/>
      <c r="N9" s="7"/>
      <c r="O9" s="7"/>
      <c r="P9" s="7"/>
      <c r="Q9" s="7"/>
      <c r="R9" s="167"/>
      <c r="S9" s="167"/>
      <c r="T9" s="167"/>
      <c r="U9" s="167"/>
      <c r="V9" s="167"/>
      <c r="W9" s="167"/>
      <c r="X9" s="167"/>
      <c r="Y9" s="167"/>
    </row>
    <row r="10" spans="1:25" ht="12.75" customHeight="1">
      <c r="A10" s="167"/>
      <c r="B10" s="167"/>
      <c r="C10" s="167"/>
      <c r="D10" s="167"/>
      <c r="E10" s="167"/>
      <c r="F10" s="167"/>
      <c r="G10" s="167"/>
      <c r="H10" s="169"/>
      <c r="I10" s="170"/>
      <c r="J10" s="167"/>
      <c r="K10" s="167"/>
      <c r="L10" s="336"/>
      <c r="M10" s="7"/>
      <c r="N10" s="7"/>
      <c r="O10" s="7"/>
      <c r="P10" s="7"/>
      <c r="Q10" s="7"/>
      <c r="R10" s="167"/>
      <c r="S10" s="167"/>
      <c r="T10" s="167"/>
      <c r="U10" s="167"/>
      <c r="V10" s="167"/>
      <c r="W10" s="167"/>
      <c r="X10" s="167"/>
      <c r="Y10" s="167"/>
    </row>
    <row r="11" spans="1:25" ht="12.75" customHeight="1">
      <c r="A11" s="167"/>
      <c r="B11" s="167"/>
      <c r="C11" s="167"/>
      <c r="D11" s="167"/>
      <c r="E11" s="167"/>
      <c r="F11" s="167"/>
      <c r="G11" s="167"/>
      <c r="H11" s="169"/>
      <c r="I11" s="170"/>
      <c r="J11" s="167"/>
      <c r="K11" s="167"/>
      <c r="L11" s="336"/>
      <c r="M11" s="7"/>
      <c r="N11" s="7"/>
      <c r="O11" s="7"/>
      <c r="P11" s="7"/>
      <c r="Q11" s="7"/>
      <c r="R11" s="167"/>
      <c r="S11" s="167"/>
      <c r="T11" s="167"/>
      <c r="U11" s="167"/>
      <c r="V11" s="167"/>
      <c r="W11" s="167"/>
      <c r="X11" s="167"/>
      <c r="Y11" s="167"/>
    </row>
    <row r="12" spans="1:25" ht="12.75" customHeight="1">
      <c r="A12" s="167"/>
      <c r="B12" s="167"/>
      <c r="C12" s="167"/>
      <c r="D12" s="167"/>
      <c r="E12" s="167"/>
      <c r="F12" s="167"/>
      <c r="G12" s="167"/>
      <c r="H12" s="169"/>
      <c r="I12" s="170"/>
      <c r="J12" s="167"/>
      <c r="K12" s="167"/>
      <c r="L12" s="336"/>
      <c r="M12" s="7"/>
      <c r="N12" s="7"/>
      <c r="O12" s="7"/>
      <c r="P12" s="7"/>
      <c r="Q12" s="7"/>
      <c r="R12" s="167"/>
      <c r="S12" s="167"/>
      <c r="T12" s="167"/>
      <c r="U12" s="167"/>
      <c r="V12" s="167"/>
      <c r="W12" s="167"/>
      <c r="X12" s="167"/>
      <c r="Y12" s="167"/>
    </row>
    <row r="13" spans="1:25" ht="12.75" customHeight="1">
      <c r="A13" s="167"/>
      <c r="B13" s="167"/>
      <c r="C13" s="167"/>
      <c r="D13" s="167"/>
      <c r="E13" s="167"/>
      <c r="F13" s="167"/>
      <c r="G13" s="167"/>
      <c r="H13" s="169"/>
      <c r="I13" s="170"/>
      <c r="J13" s="167"/>
      <c r="K13" s="167"/>
      <c r="L13" s="336"/>
      <c r="M13" s="7"/>
      <c r="N13" s="7"/>
      <c r="O13" s="7"/>
      <c r="P13" s="7"/>
      <c r="Q13" s="7"/>
      <c r="R13" s="167"/>
      <c r="S13" s="167"/>
      <c r="T13" s="167"/>
      <c r="U13" s="167"/>
      <c r="V13" s="167"/>
      <c r="W13" s="167"/>
      <c r="X13" s="167"/>
      <c r="Y13" s="167"/>
    </row>
    <row r="14" spans="1:25" s="325" customFormat="1" ht="12.75" customHeight="1">
      <c r="A14" s="167"/>
      <c r="B14" s="167"/>
      <c r="C14" s="167"/>
      <c r="D14" s="167"/>
      <c r="E14" s="167"/>
      <c r="F14" s="167"/>
      <c r="G14" s="167"/>
      <c r="H14" s="169"/>
      <c r="I14" s="170"/>
      <c r="J14" s="167"/>
      <c r="K14" s="167"/>
      <c r="L14" s="336"/>
      <c r="M14" s="7"/>
      <c r="N14" s="7"/>
      <c r="O14" s="7"/>
      <c r="P14" s="7"/>
      <c r="Q14" s="7"/>
      <c r="R14" s="167"/>
      <c r="S14" s="167"/>
      <c r="T14" s="167"/>
      <c r="U14" s="167"/>
      <c r="V14" s="167"/>
      <c r="W14" s="167"/>
      <c r="X14" s="167"/>
      <c r="Y14" s="167"/>
    </row>
    <row r="15" spans="1:25" s="325" customFormat="1" ht="12.75" customHeight="1">
      <c r="A15" s="167"/>
      <c r="B15" s="167"/>
      <c r="C15" s="167"/>
      <c r="D15" s="167"/>
      <c r="E15" s="167"/>
      <c r="F15" s="167"/>
      <c r="G15" s="167"/>
      <c r="H15" s="169"/>
      <c r="I15" s="170"/>
      <c r="J15" s="167"/>
      <c r="K15" s="167"/>
      <c r="L15" s="336"/>
      <c r="M15" s="7"/>
      <c r="N15" s="7"/>
      <c r="O15" s="7"/>
      <c r="P15" s="7"/>
      <c r="Q15" s="7"/>
      <c r="R15" s="167"/>
      <c r="S15" s="167"/>
      <c r="T15" s="167"/>
      <c r="U15" s="167"/>
      <c r="V15" s="167"/>
      <c r="W15" s="167"/>
      <c r="X15" s="167"/>
      <c r="Y15" s="167"/>
    </row>
    <row r="16" spans="1:25" ht="12.75" customHeight="1">
      <c r="A16" s="167"/>
      <c r="B16" s="167"/>
      <c r="C16" s="167"/>
      <c r="D16" s="167"/>
      <c r="E16" s="167"/>
      <c r="F16" s="167"/>
      <c r="G16" s="167"/>
      <c r="H16" s="169"/>
      <c r="I16" s="170"/>
      <c r="J16" s="167"/>
      <c r="K16" s="167"/>
      <c r="L16" s="336"/>
      <c r="M16" s="7"/>
      <c r="N16" s="7"/>
      <c r="O16" s="7"/>
      <c r="P16" s="7"/>
      <c r="Q16" s="7"/>
      <c r="R16" s="167"/>
      <c r="S16" s="167"/>
      <c r="T16" s="167"/>
      <c r="U16" s="167"/>
      <c r="V16" s="167"/>
      <c r="W16" s="167"/>
      <c r="X16" s="167"/>
      <c r="Y16" s="167"/>
    </row>
    <row r="17" spans="1:25" ht="12.75" customHeight="1">
      <c r="A17" s="167"/>
      <c r="B17" s="167"/>
      <c r="C17" s="167"/>
      <c r="D17" s="167"/>
      <c r="E17" s="167"/>
      <c r="F17" s="167"/>
      <c r="G17" s="167"/>
      <c r="H17" s="169"/>
      <c r="I17" s="170"/>
      <c r="J17" s="167"/>
      <c r="K17" s="167"/>
      <c r="L17" s="336"/>
      <c r="M17" s="7"/>
      <c r="N17" s="7"/>
      <c r="O17" s="7"/>
      <c r="P17" s="7"/>
      <c r="Q17" s="7"/>
      <c r="R17" s="167"/>
      <c r="S17" s="167"/>
      <c r="T17" s="167"/>
      <c r="U17" s="167"/>
      <c r="V17" s="167"/>
      <c r="W17" s="167"/>
      <c r="X17" s="167"/>
      <c r="Y17" s="167"/>
    </row>
    <row r="18" spans="1:25" ht="12.75" customHeight="1" thickBot="1">
      <c r="A18" s="167"/>
      <c r="J18" s="167"/>
      <c r="K18" s="167"/>
      <c r="L18" s="336"/>
      <c r="M18" s="7"/>
      <c r="N18" s="7"/>
      <c r="O18" s="7"/>
      <c r="P18" s="7"/>
      <c r="Q18" s="7"/>
      <c r="R18" s="167"/>
      <c r="S18" s="167"/>
      <c r="T18" s="167"/>
      <c r="U18" s="167"/>
      <c r="V18" s="167"/>
      <c r="W18" s="167"/>
      <c r="X18" s="167"/>
      <c r="Y18" s="167"/>
    </row>
    <row r="19" spans="1:25" ht="12.75" customHeight="1" thickBot="1">
      <c r="A19" s="167"/>
      <c r="B19" s="32" t="s">
        <v>332</v>
      </c>
      <c r="D19" s="337"/>
      <c r="E19" s="167"/>
      <c r="F19" s="167"/>
      <c r="G19" s="167"/>
      <c r="H19" s="169"/>
      <c r="I19" s="170"/>
      <c r="J19" s="167"/>
      <c r="K19" s="167"/>
      <c r="L19" s="336"/>
      <c r="M19" s="7"/>
      <c r="N19" s="7"/>
      <c r="O19" s="7"/>
      <c r="P19" s="7"/>
      <c r="Q19" s="7"/>
      <c r="R19" s="167"/>
      <c r="S19" s="167"/>
      <c r="T19" s="167"/>
      <c r="U19" s="167"/>
      <c r="V19" s="167"/>
      <c r="W19" s="167"/>
      <c r="X19" s="167"/>
      <c r="Y19" s="167"/>
    </row>
    <row r="20" spans="1:25" ht="6" customHeight="1">
      <c r="L20" s="300"/>
    </row>
    <row r="21" spans="1:25" ht="12.75" customHeight="1" thickBot="1">
      <c r="A21" s="167"/>
      <c r="B21" s="12" t="s">
        <v>207</v>
      </c>
      <c r="C21" s="167"/>
      <c r="E21" s="167"/>
      <c r="F21" s="167"/>
      <c r="G21" s="167"/>
      <c r="H21" s="169"/>
      <c r="I21" s="170"/>
      <c r="J21" s="167"/>
      <c r="K21" s="167"/>
      <c r="L21" s="336"/>
      <c r="M21" s="7"/>
      <c r="N21" s="7"/>
      <c r="O21" s="7"/>
      <c r="P21" s="7"/>
      <c r="Q21" s="7"/>
      <c r="R21" s="167"/>
      <c r="S21" s="167"/>
      <c r="T21" s="167"/>
      <c r="U21" s="167"/>
      <c r="V21" s="167"/>
      <c r="W21" s="167"/>
      <c r="X21" s="167"/>
      <c r="Y21" s="167"/>
    </row>
    <row r="22" spans="1:25" ht="12.75" customHeight="1">
      <c r="A22" s="167"/>
      <c r="B22" s="26" t="s">
        <v>209</v>
      </c>
      <c r="C22" s="263">
        <f>SUM(C23:C24)</f>
        <v>977647.47516419506</v>
      </c>
      <c r="E22" s="167"/>
      <c r="F22" s="167"/>
      <c r="G22" s="167"/>
      <c r="H22" s="169"/>
      <c r="I22" s="170"/>
      <c r="J22" s="167"/>
      <c r="K22" s="167"/>
      <c r="L22" s="336"/>
      <c r="M22" s="7"/>
      <c r="N22" s="7"/>
      <c r="O22" s="7"/>
      <c r="P22" s="7"/>
      <c r="Q22" s="7"/>
      <c r="R22" s="167"/>
      <c r="S22" s="167"/>
      <c r="T22" s="167"/>
      <c r="U22" s="167"/>
      <c r="V22" s="167"/>
      <c r="W22" s="167"/>
      <c r="X22" s="167"/>
      <c r="Y22" s="167"/>
    </row>
    <row r="23" spans="1:25" ht="12.75" customHeight="1">
      <c r="A23" s="167"/>
      <c r="B23" s="28" t="s">
        <v>225</v>
      </c>
      <c r="C23" s="264">
        <f>IF(C25=180,SUM(F$30:F$209),SUM(F$30:F$389))</f>
        <v>623999.99999999988</v>
      </c>
      <c r="E23" s="167"/>
      <c r="F23" s="167"/>
      <c r="G23" s="167"/>
      <c r="H23" s="169"/>
      <c r="I23" s="170"/>
      <c r="J23" s="167"/>
      <c r="K23" s="167"/>
      <c r="L23" s="336"/>
      <c r="M23" s="7"/>
      <c r="N23" s="7"/>
      <c r="O23" s="7"/>
      <c r="P23" s="7"/>
      <c r="Q23" s="7"/>
      <c r="R23" s="167"/>
      <c r="S23" s="167"/>
      <c r="T23" s="167"/>
      <c r="U23" s="167"/>
      <c r="V23" s="167"/>
      <c r="W23" s="167"/>
      <c r="X23" s="167"/>
      <c r="Y23" s="167"/>
    </row>
    <row r="24" spans="1:25" ht="12.75" customHeight="1">
      <c r="A24" s="167"/>
      <c r="B24" s="28" t="s">
        <v>227</v>
      </c>
      <c r="C24" s="264">
        <f>IF(C25=180,SUM(E$30:E$209),SUM(E$30:E$389))</f>
        <v>353647.47516419517</v>
      </c>
      <c r="E24" s="167"/>
      <c r="F24" s="167"/>
      <c r="G24" s="167"/>
      <c r="H24" s="169"/>
      <c r="I24" s="170"/>
      <c r="J24" s="167"/>
      <c r="K24" s="167"/>
      <c r="L24" s="336"/>
      <c r="M24" s="7"/>
      <c r="N24" s="7"/>
      <c r="O24" s="7"/>
      <c r="P24" s="7"/>
      <c r="Q24" s="7"/>
      <c r="R24" s="167"/>
      <c r="S24" s="167"/>
      <c r="T24" s="167"/>
      <c r="U24" s="167"/>
      <c r="V24" s="167"/>
      <c r="W24" s="167"/>
      <c r="X24" s="167"/>
      <c r="Y24" s="167"/>
    </row>
    <row r="25" spans="1:25" ht="12.75" customHeight="1" thickBot="1">
      <c r="A25" s="167"/>
      <c r="B25" s="152" t="s">
        <v>215</v>
      </c>
      <c r="C25" s="265">
        <f>'19. Mortgage Analysis'!E46</f>
        <v>360</v>
      </c>
      <c r="E25" s="167"/>
      <c r="F25" s="167"/>
      <c r="G25" s="167"/>
      <c r="H25" s="169"/>
      <c r="I25" s="170"/>
      <c r="J25" s="167"/>
      <c r="K25" s="167"/>
      <c r="L25" s="336"/>
      <c r="M25" s="7"/>
      <c r="N25" s="7"/>
      <c r="O25" s="7"/>
      <c r="P25" s="7"/>
      <c r="Q25" s="7"/>
      <c r="R25" s="167"/>
      <c r="S25" s="167"/>
      <c r="T25" s="167"/>
      <c r="U25" s="167"/>
      <c r="V25" s="167"/>
      <c r="W25" s="167"/>
      <c r="X25" s="167"/>
      <c r="Y25" s="167"/>
    </row>
    <row r="26" spans="1:25" ht="12.75" customHeight="1">
      <c r="A26" s="167"/>
      <c r="B26" s="266" t="s">
        <v>301</v>
      </c>
      <c r="C26" s="266"/>
      <c r="D26" s="167"/>
      <c r="E26" s="167"/>
      <c r="F26" s="167"/>
      <c r="G26" s="167"/>
      <c r="H26" s="169"/>
      <c r="I26" s="170"/>
      <c r="J26" s="167"/>
      <c r="K26" s="167"/>
      <c r="L26" s="336"/>
      <c r="M26" s="7"/>
      <c r="N26" s="7"/>
      <c r="O26" s="7"/>
      <c r="P26" s="7"/>
      <c r="Q26" s="7"/>
      <c r="R26" s="167"/>
      <c r="S26" s="167"/>
      <c r="T26" s="167"/>
      <c r="U26" s="167"/>
      <c r="V26" s="167"/>
      <c r="W26" s="167"/>
      <c r="X26" s="167"/>
      <c r="Y26" s="167"/>
    </row>
    <row r="27" spans="1:25" ht="10.15" customHeight="1" thickBot="1">
      <c r="A27" s="167"/>
      <c r="B27" s="167"/>
      <c r="C27" s="167"/>
      <c r="D27" s="167"/>
      <c r="E27" s="167"/>
      <c r="F27" s="167"/>
      <c r="G27" s="167"/>
      <c r="H27" s="169"/>
      <c r="I27" s="170"/>
      <c r="J27" s="167"/>
      <c r="K27" s="169"/>
      <c r="L27" s="339"/>
      <c r="M27" s="7"/>
      <c r="N27" s="7"/>
      <c r="O27" s="7"/>
      <c r="P27" s="7"/>
      <c r="Q27" s="7"/>
      <c r="R27" s="167"/>
      <c r="S27" s="167"/>
      <c r="T27" s="167"/>
      <c r="U27" s="167"/>
      <c r="V27" s="167"/>
      <c r="W27" s="167"/>
      <c r="X27" s="167"/>
      <c r="Y27" s="167"/>
    </row>
    <row r="28" spans="1:25" ht="13.15" customHeight="1" thickBot="1">
      <c r="A28" s="167"/>
      <c r="B28" s="32" t="s">
        <v>329</v>
      </c>
      <c r="D28" s="338"/>
      <c r="E28" s="338"/>
      <c r="F28" s="338"/>
      <c r="G28" s="338"/>
      <c r="H28" s="338"/>
      <c r="I28" s="338"/>
      <c r="J28" s="167"/>
      <c r="K28" s="167"/>
      <c r="L28" s="340"/>
      <c r="M28" s="7"/>
      <c r="N28" s="7"/>
      <c r="O28" s="7"/>
      <c r="P28" s="7"/>
      <c r="Q28" s="7"/>
      <c r="R28" s="167"/>
      <c r="S28" s="167"/>
      <c r="T28" s="167"/>
      <c r="U28" s="167"/>
      <c r="V28" s="167"/>
      <c r="W28" s="167"/>
      <c r="X28" s="167"/>
      <c r="Y28" s="167"/>
    </row>
    <row r="29" spans="1:25" ht="31.9" customHeight="1" thickBot="1">
      <c r="A29" s="167"/>
      <c r="B29" s="35" t="s">
        <v>335</v>
      </c>
      <c r="C29" s="35" t="s">
        <v>302</v>
      </c>
      <c r="D29" s="35" t="s">
        <v>303</v>
      </c>
      <c r="E29" s="35" t="s">
        <v>211</v>
      </c>
      <c r="F29" s="35" t="s">
        <v>213</v>
      </c>
      <c r="G29" s="35" t="s">
        <v>230</v>
      </c>
      <c r="H29" s="35" t="s">
        <v>304</v>
      </c>
      <c r="I29" s="35" t="s">
        <v>305</v>
      </c>
      <c r="J29" s="167"/>
      <c r="K29" s="167"/>
      <c r="L29" s="340"/>
      <c r="M29" s="7"/>
      <c r="N29" s="7"/>
      <c r="O29" s="7"/>
      <c r="P29" s="7"/>
      <c r="Q29" s="7"/>
      <c r="R29" s="167"/>
      <c r="S29" s="167"/>
      <c r="T29" s="167"/>
      <c r="U29" s="167"/>
      <c r="V29" s="167"/>
      <c r="W29" s="167"/>
      <c r="X29" s="167"/>
      <c r="Y29" s="167"/>
    </row>
    <row r="30" spans="1:25" ht="12.75" customHeight="1">
      <c r="A30" s="167"/>
      <c r="B30" s="267">
        <v>1</v>
      </c>
      <c r="C30" s="443">
        <f>'19. Mortgage Analysis'!$E$37</f>
        <v>44208</v>
      </c>
      <c r="D30" s="438">
        <f>'19. Mortgage Analysis'!$E$34</f>
        <v>624000</v>
      </c>
      <c r="E30" s="438">
        <f>('19. Mortgage Analysis'!$E$35/12)*D30</f>
        <v>1690</v>
      </c>
      <c r="F30" s="438">
        <f>'19. Mortgage Analysis'!$E$45-'21. Mortgage Amortization'!E30</f>
        <v>1025.687431011655</v>
      </c>
      <c r="G30" s="269">
        <f>D30-F30</f>
        <v>622974.3125689883</v>
      </c>
      <c r="H30" s="270">
        <f t="shared" ref="H30:I30" si="0">IF(E30,E30,"")</f>
        <v>1690</v>
      </c>
      <c r="I30" s="269">
        <f t="shared" si="0"/>
        <v>1025.687431011655</v>
      </c>
      <c r="J30" s="167"/>
      <c r="K30" s="167"/>
      <c r="L30" s="340"/>
      <c r="M30" s="7"/>
      <c r="N30" s="7"/>
      <c r="O30" s="7"/>
      <c r="P30" s="7"/>
      <c r="Q30" s="7"/>
      <c r="R30" s="167"/>
      <c r="S30" s="167"/>
      <c r="T30" s="167"/>
      <c r="U30" s="167"/>
      <c r="V30" s="167"/>
      <c r="W30" s="167"/>
      <c r="X30" s="167"/>
      <c r="Y30" s="167"/>
    </row>
    <row r="31" spans="1:25" ht="12.75" customHeight="1">
      <c r="A31" s="167"/>
      <c r="B31" s="267">
        <f t="shared" ref="B31:B389" si="1">B30+1</f>
        <v>2</v>
      </c>
      <c r="C31" s="268">
        <f>IF(C30,DATE((YEAR(C30)-1900),MONTH(C30)+1,IF(DAY(C30)&gt;DAY(DATE((YEAR(C30)-1900),MONTH(C30)+2,1)-1),DAY(DATE((YEAR(C30)-1900),MONTH(C30)+2,1)-1),DAY('19. Mortgage Analysis'!E$37))),"")</f>
        <v>44239</v>
      </c>
      <c r="D31" s="269">
        <f t="shared" ref="D31:D389" si="2">IF(D30,G30,"")</f>
        <v>622974.3125689883</v>
      </c>
      <c r="E31" s="269">
        <f>('19. Mortgage Analysis'!$E$35/12)*D31</f>
        <v>1687.2220965410099</v>
      </c>
      <c r="F31" s="438">
        <f>'19. Mortgage Analysis'!$E$45-'21. Mortgage Amortization'!E31</f>
        <v>1028.4653344706451</v>
      </c>
      <c r="G31" s="269">
        <f t="shared" ref="G31:G389" si="3">IF(AND(D31,F31),D31-F31,"")</f>
        <v>621945.84723451769</v>
      </c>
      <c r="H31" s="270">
        <f t="shared" ref="H31:H389" si="4">IF(H30,H30+E31,"")</f>
        <v>3377.2220965410097</v>
      </c>
      <c r="I31" s="269">
        <f t="shared" ref="I31:I389" si="5">IF(F31,F31+I30,"")</f>
        <v>2054.1527654823003</v>
      </c>
      <c r="J31" s="167"/>
      <c r="K31" s="167"/>
      <c r="L31" s="340"/>
      <c r="M31" s="7"/>
      <c r="N31" s="7"/>
      <c r="O31" s="7"/>
      <c r="P31" s="7"/>
      <c r="Q31" s="7"/>
      <c r="R31" s="167"/>
      <c r="S31" s="167"/>
      <c r="T31" s="167"/>
      <c r="U31" s="167"/>
      <c r="V31" s="167"/>
      <c r="W31" s="167"/>
      <c r="X31" s="167"/>
      <c r="Y31" s="167"/>
    </row>
    <row r="32" spans="1:25" ht="12.75" customHeight="1">
      <c r="A32" s="167"/>
      <c r="B32" s="267">
        <f t="shared" si="1"/>
        <v>3</v>
      </c>
      <c r="C32" s="268">
        <f>IF(C31,DATE((YEAR(C31)-1900),MONTH(C31)+1,IF(DAY(C31)&gt;DAY(DATE((YEAR(C31)-1900),MONTH(C31)+2,1)-1),DAY(DATE((YEAR(C31)-1900),MONTH(C31)+2,1)-1),DAY('19. Mortgage Analysis'!E$37))),"")</f>
        <v>44267</v>
      </c>
      <c r="D32" s="269">
        <f t="shared" si="2"/>
        <v>621945.84723451769</v>
      </c>
      <c r="E32" s="269">
        <f>('19. Mortgage Analysis'!$E$35/12)*D32</f>
        <v>1684.4366695934855</v>
      </c>
      <c r="F32" s="438">
        <f>'19. Mortgage Analysis'!$E$45-'21. Mortgage Amortization'!E32</f>
        <v>1031.2507614181695</v>
      </c>
      <c r="G32" s="269">
        <f t="shared" si="3"/>
        <v>620914.59647309955</v>
      </c>
      <c r="H32" s="270">
        <f t="shared" si="4"/>
        <v>5061.6587661344947</v>
      </c>
      <c r="I32" s="269">
        <f t="shared" si="5"/>
        <v>3085.4035269004698</v>
      </c>
      <c r="J32" s="167"/>
      <c r="K32" s="167"/>
      <c r="L32" s="340"/>
      <c r="M32" s="7"/>
      <c r="N32" s="7"/>
      <c r="O32" s="7"/>
      <c r="P32" s="7"/>
      <c r="Q32" s="7"/>
      <c r="R32" s="167"/>
      <c r="S32" s="167"/>
      <c r="T32" s="167"/>
      <c r="U32" s="167"/>
      <c r="V32" s="167"/>
      <c r="W32" s="167"/>
      <c r="X32" s="167"/>
      <c r="Y32" s="167"/>
    </row>
    <row r="33" spans="1:25" ht="12.75" customHeight="1">
      <c r="A33" s="167"/>
      <c r="B33" s="267">
        <f t="shared" si="1"/>
        <v>4</v>
      </c>
      <c r="C33" s="268">
        <f>IF(C32,DATE((YEAR(C32)-1900),MONTH(C32)+1,IF(DAY(C32)&gt;DAY(DATE((YEAR(C32)-1900),MONTH(C32)+2,1)-1),DAY(DATE((YEAR(C32)-1900),MONTH(C32)+2,1)-1),DAY('19. Mortgage Analysis'!E$37))),"")</f>
        <v>44298</v>
      </c>
      <c r="D33" s="269">
        <f t="shared" si="2"/>
        <v>620914.59647309955</v>
      </c>
      <c r="E33" s="269">
        <f>('19. Mortgage Analysis'!$E$35/12)*D33</f>
        <v>1681.6436987813113</v>
      </c>
      <c r="F33" s="438">
        <f>'19. Mortgage Analysis'!$E$45-'21. Mortgage Amortization'!E33</f>
        <v>1034.0437322303437</v>
      </c>
      <c r="G33" s="269">
        <f t="shared" si="3"/>
        <v>619880.55274086923</v>
      </c>
      <c r="H33" s="270">
        <f t="shared" si="4"/>
        <v>6743.302464915806</v>
      </c>
      <c r="I33" s="269">
        <f t="shared" si="5"/>
        <v>4119.4472591308131</v>
      </c>
      <c r="J33" s="167"/>
      <c r="K33" s="167"/>
      <c r="L33" s="340"/>
      <c r="M33" s="7"/>
      <c r="N33" s="7"/>
      <c r="O33" s="7"/>
      <c r="P33" s="7"/>
      <c r="Q33" s="7"/>
      <c r="R33" s="167"/>
      <c r="S33" s="167"/>
      <c r="T33" s="167"/>
      <c r="U33" s="167"/>
      <c r="V33" s="167"/>
      <c r="W33" s="167"/>
      <c r="X33" s="167"/>
      <c r="Y33" s="167"/>
    </row>
    <row r="34" spans="1:25" ht="12.75" customHeight="1">
      <c r="A34" s="167"/>
      <c r="B34" s="267">
        <f t="shared" si="1"/>
        <v>5</v>
      </c>
      <c r="C34" s="268">
        <f>IF(C33,DATE((YEAR(C33)-1900),MONTH(C33)+1,IF(DAY(C33)&gt;DAY(DATE((YEAR(C33)-1900),MONTH(C33)+2,1)-1),DAY(DATE((YEAR(C33)-1900),MONTH(C33)+2,1)-1),DAY('19. Mortgage Analysis'!E$37))),"")</f>
        <v>44328</v>
      </c>
      <c r="D34" s="269">
        <f t="shared" si="2"/>
        <v>619880.55274086923</v>
      </c>
      <c r="E34" s="269">
        <f>('19. Mortgage Analysis'!$E$35/12)*D34</f>
        <v>1678.8431636731875</v>
      </c>
      <c r="F34" s="438">
        <f>'19. Mortgage Analysis'!$E$45-'21. Mortgage Amortization'!E34</f>
        <v>1036.8442673384675</v>
      </c>
      <c r="G34" s="269">
        <f t="shared" si="3"/>
        <v>618843.70847353071</v>
      </c>
      <c r="H34" s="270">
        <f t="shared" si="4"/>
        <v>8422.1456285889944</v>
      </c>
      <c r="I34" s="269">
        <f t="shared" si="5"/>
        <v>5156.2915264692801</v>
      </c>
      <c r="J34" s="167"/>
      <c r="K34" s="167"/>
      <c r="L34" s="340"/>
      <c r="M34" s="7"/>
      <c r="N34" s="7"/>
      <c r="O34" s="7"/>
      <c r="P34" s="7"/>
      <c r="Q34" s="7"/>
      <c r="R34" s="167"/>
      <c r="S34" s="167"/>
      <c r="T34" s="167"/>
      <c r="U34" s="167"/>
      <c r="V34" s="167"/>
      <c r="W34" s="167"/>
      <c r="X34" s="167"/>
      <c r="Y34" s="167"/>
    </row>
    <row r="35" spans="1:25" ht="12.75" customHeight="1">
      <c r="A35" s="167"/>
      <c r="B35" s="267">
        <f t="shared" si="1"/>
        <v>6</v>
      </c>
      <c r="C35" s="268">
        <f>IF(C34,DATE((YEAR(C34)-1900),MONTH(C34)+1,IF(DAY(C34)&gt;DAY(DATE((YEAR(C34)-1900),MONTH(C34)+2,1)-1),DAY(DATE((YEAR(C34)-1900),MONTH(C34)+2,1)-1),DAY('19. Mortgage Analysis'!E$37))),"")</f>
        <v>44359</v>
      </c>
      <c r="D35" s="269">
        <f t="shared" si="2"/>
        <v>618843.70847353071</v>
      </c>
      <c r="E35" s="269">
        <f>('19. Mortgage Analysis'!$E$35/12)*D35</f>
        <v>1676.0350437824791</v>
      </c>
      <c r="F35" s="438">
        <f>'19. Mortgage Analysis'!$E$45-'21. Mortgage Amortization'!E35</f>
        <v>1039.6523872291759</v>
      </c>
      <c r="G35" s="269">
        <f t="shared" si="3"/>
        <v>617804.05608630157</v>
      </c>
      <c r="H35" s="270">
        <f t="shared" si="4"/>
        <v>10098.180672371473</v>
      </c>
      <c r="I35" s="269">
        <f t="shared" si="5"/>
        <v>6195.9439136984565</v>
      </c>
      <c r="J35" s="167"/>
      <c r="K35" s="167"/>
      <c r="L35" s="340"/>
      <c r="M35" s="7"/>
      <c r="N35" s="7"/>
      <c r="O35" s="7"/>
      <c r="P35" s="7"/>
      <c r="Q35" s="7"/>
      <c r="R35" s="167"/>
      <c r="S35" s="167"/>
      <c r="T35" s="167"/>
      <c r="U35" s="167"/>
      <c r="V35" s="167"/>
      <c r="W35" s="167"/>
      <c r="X35" s="167"/>
      <c r="Y35" s="167"/>
    </row>
    <row r="36" spans="1:25" ht="12.75" customHeight="1">
      <c r="A36" s="167"/>
      <c r="B36" s="267">
        <f t="shared" si="1"/>
        <v>7</v>
      </c>
      <c r="C36" s="268">
        <f>IF(C35,DATE((YEAR(C35)-1900),MONTH(C35)+1,IF(DAY(C35)&gt;DAY(DATE((YEAR(C35)-1900),MONTH(C35)+2,1)-1),DAY(DATE((YEAR(C35)-1900),MONTH(C35)+2,1)-1),DAY('19. Mortgage Analysis'!E$37))),"")</f>
        <v>44389</v>
      </c>
      <c r="D36" s="269">
        <f t="shared" si="2"/>
        <v>617804.05608630157</v>
      </c>
      <c r="E36" s="269">
        <f>('19. Mortgage Analysis'!$E$35/12)*D36</f>
        <v>1673.2193185670669</v>
      </c>
      <c r="F36" s="438">
        <f>'19. Mortgage Analysis'!$E$45-'21. Mortgage Amortization'!E36</f>
        <v>1042.4681124445881</v>
      </c>
      <c r="G36" s="269">
        <f t="shared" si="3"/>
        <v>616761.58797385695</v>
      </c>
      <c r="H36" s="270">
        <f t="shared" si="4"/>
        <v>11771.39999093854</v>
      </c>
      <c r="I36" s="269">
        <f t="shared" si="5"/>
        <v>7238.4120261430444</v>
      </c>
      <c r="J36" s="167"/>
      <c r="K36" s="167"/>
      <c r="L36" s="336"/>
      <c r="M36" s="167"/>
      <c r="N36" s="167"/>
      <c r="O36" s="167"/>
      <c r="P36" s="167"/>
      <c r="Q36" s="167"/>
      <c r="R36" s="167"/>
      <c r="S36" s="167"/>
      <c r="T36" s="167"/>
      <c r="U36" s="167"/>
      <c r="V36" s="167"/>
      <c r="W36" s="167"/>
      <c r="X36" s="167"/>
      <c r="Y36" s="167"/>
    </row>
    <row r="37" spans="1:25" ht="12.75" customHeight="1">
      <c r="A37" s="167"/>
      <c r="B37" s="267">
        <f t="shared" si="1"/>
        <v>8</v>
      </c>
      <c r="C37" s="268">
        <f>IF(C36,DATE((YEAR(C36)-1900),MONTH(C36)+1,IF(DAY(C36)&gt;DAY(DATE((YEAR(C36)-1900),MONTH(C36)+2,1)-1),DAY(DATE((YEAR(C36)-1900),MONTH(C36)+2,1)-1),DAY('19. Mortgage Analysis'!E$37))),"")</f>
        <v>44420</v>
      </c>
      <c r="D37" s="269">
        <f t="shared" si="2"/>
        <v>616761.58797385695</v>
      </c>
      <c r="E37" s="269">
        <f>('19. Mortgage Analysis'!$E$35/12)*D37</f>
        <v>1670.3959674291959</v>
      </c>
      <c r="F37" s="438">
        <f>'19. Mortgage Analysis'!$E$45-'21. Mortgage Amortization'!E37</f>
        <v>1045.2914635824591</v>
      </c>
      <c r="G37" s="269">
        <f t="shared" si="3"/>
        <v>615716.29651027452</v>
      </c>
      <c r="H37" s="270">
        <f t="shared" si="4"/>
        <v>13441.795958367737</v>
      </c>
      <c r="I37" s="269">
        <f t="shared" si="5"/>
        <v>8283.7034897255035</v>
      </c>
      <c r="J37" s="167"/>
      <c r="K37" s="167"/>
      <c r="L37" s="336"/>
      <c r="M37" s="167"/>
      <c r="N37" s="167"/>
      <c r="O37" s="167"/>
      <c r="P37" s="167"/>
      <c r="Q37" s="167"/>
      <c r="R37" s="167"/>
      <c r="S37" s="167"/>
      <c r="T37" s="167"/>
      <c r="U37" s="167"/>
      <c r="V37" s="167"/>
      <c r="W37" s="167"/>
      <c r="X37" s="167"/>
      <c r="Y37" s="167"/>
    </row>
    <row r="38" spans="1:25" ht="12.75" customHeight="1">
      <c r="A38" s="167"/>
      <c r="B38" s="267">
        <f t="shared" si="1"/>
        <v>9</v>
      </c>
      <c r="C38" s="268">
        <f>IF(C37,DATE((YEAR(C37)-1900),MONTH(C37)+1,IF(DAY(C37)&gt;DAY(DATE((YEAR(C37)-1900),MONTH(C37)+2,1)-1),DAY(DATE((YEAR(C37)-1900),MONTH(C37)+2,1)-1),DAY('19. Mortgage Analysis'!E$37))),"")</f>
        <v>44451</v>
      </c>
      <c r="D38" s="269">
        <f t="shared" si="2"/>
        <v>615716.29651027452</v>
      </c>
      <c r="E38" s="269">
        <f>('19. Mortgage Analysis'!$E$35/12)*D38</f>
        <v>1667.5649697153269</v>
      </c>
      <c r="F38" s="438">
        <f>'19. Mortgage Analysis'!$E$45-'21. Mortgage Amortization'!E38</f>
        <v>1048.1224612963281</v>
      </c>
      <c r="G38" s="269">
        <f t="shared" si="3"/>
        <v>614668.17404897814</v>
      </c>
      <c r="H38" s="270">
        <f t="shared" si="4"/>
        <v>15109.360928083064</v>
      </c>
      <c r="I38" s="269">
        <f t="shared" si="5"/>
        <v>9331.8259510218322</v>
      </c>
      <c r="J38" s="167"/>
      <c r="K38" s="167"/>
      <c r="L38" s="336"/>
      <c r="M38" s="167"/>
      <c r="N38" s="170"/>
      <c r="O38" s="167"/>
      <c r="P38" s="167"/>
      <c r="Q38" s="167"/>
      <c r="R38" s="167"/>
      <c r="S38" s="167"/>
      <c r="T38" s="167"/>
      <c r="U38" s="167"/>
      <c r="V38" s="167"/>
      <c r="W38" s="167"/>
      <c r="X38" s="167"/>
      <c r="Y38" s="167"/>
    </row>
    <row r="39" spans="1:25" ht="12.75" customHeight="1">
      <c r="A39" s="167"/>
      <c r="B39" s="267">
        <f t="shared" si="1"/>
        <v>10</v>
      </c>
      <c r="C39" s="268">
        <f>IF(C38,DATE((YEAR(C38)-1900),MONTH(C38)+1,IF(DAY(C38)&gt;DAY(DATE((YEAR(C38)-1900),MONTH(C38)+2,1)-1),DAY(DATE((YEAR(C38)-1900),MONTH(C38)+2,1)-1),DAY('19. Mortgage Analysis'!E$37))),"")</f>
        <v>44481</v>
      </c>
      <c r="D39" s="269">
        <f t="shared" si="2"/>
        <v>614668.17404897814</v>
      </c>
      <c r="E39" s="269">
        <f>('19. Mortgage Analysis'!$E$35/12)*D39</f>
        <v>1664.7263047159825</v>
      </c>
      <c r="F39" s="438">
        <f>'19. Mortgage Analysis'!$E$45-'21. Mortgage Amortization'!E39</f>
        <v>1050.9611262956726</v>
      </c>
      <c r="G39" s="269">
        <f t="shared" si="3"/>
        <v>613617.21292268252</v>
      </c>
      <c r="H39" s="270">
        <f t="shared" si="4"/>
        <v>16774.087232799047</v>
      </c>
      <c r="I39" s="269">
        <f t="shared" si="5"/>
        <v>10382.787077317505</v>
      </c>
      <c r="J39" s="167"/>
      <c r="K39" s="167"/>
      <c r="L39" s="336"/>
      <c r="M39" s="167"/>
      <c r="N39" s="170"/>
      <c r="O39" s="167"/>
      <c r="P39" s="167"/>
      <c r="Q39" s="167"/>
      <c r="R39" s="167"/>
      <c r="S39" s="167"/>
      <c r="T39" s="167"/>
      <c r="U39" s="167"/>
      <c r="V39" s="167"/>
      <c r="W39" s="167"/>
      <c r="X39" s="167"/>
      <c r="Y39" s="167"/>
    </row>
    <row r="40" spans="1:25" ht="12.75" customHeight="1">
      <c r="A40" s="167"/>
      <c r="B40" s="267">
        <f t="shared" si="1"/>
        <v>11</v>
      </c>
      <c r="C40" s="268">
        <f>IF(C39,DATE((YEAR(C39)-1900),MONTH(C39)+1,IF(DAY(C39)&gt;DAY(DATE((YEAR(C39)-1900),MONTH(C39)+2,1)-1),DAY(DATE((YEAR(C39)-1900),MONTH(C39)+2,1)-1),DAY('19. Mortgage Analysis'!E$37))),"")</f>
        <v>44512</v>
      </c>
      <c r="D40" s="269">
        <f t="shared" si="2"/>
        <v>613617.21292268252</v>
      </c>
      <c r="E40" s="269">
        <f>('19. Mortgage Analysis'!$E$35/12)*D40</f>
        <v>1661.8799516655986</v>
      </c>
      <c r="F40" s="438">
        <f>'19. Mortgage Analysis'!$E$45-'21. Mortgage Amortization'!E40</f>
        <v>1053.8074793460564</v>
      </c>
      <c r="G40" s="269">
        <f t="shared" si="3"/>
        <v>612563.40544333647</v>
      </c>
      <c r="H40" s="270">
        <f t="shared" si="4"/>
        <v>18435.967184464647</v>
      </c>
      <c r="I40" s="269">
        <f t="shared" si="5"/>
        <v>11436.594556663562</v>
      </c>
      <c r="J40" s="167"/>
      <c r="K40" s="167"/>
      <c r="L40" s="336"/>
      <c r="M40" s="167"/>
      <c r="N40" s="170"/>
      <c r="O40" s="167"/>
      <c r="P40" s="167"/>
      <c r="Q40" s="167"/>
      <c r="R40" s="167"/>
      <c r="S40" s="167"/>
      <c r="T40" s="167"/>
      <c r="U40" s="167"/>
      <c r="V40" s="167"/>
      <c r="W40" s="167"/>
      <c r="X40" s="167"/>
      <c r="Y40" s="167"/>
    </row>
    <row r="41" spans="1:25" ht="12.75" customHeight="1">
      <c r="A41" s="167"/>
      <c r="B41" s="267">
        <f t="shared" si="1"/>
        <v>12</v>
      </c>
      <c r="C41" s="268">
        <f>IF(C40,DATE((YEAR(C40)-1900),MONTH(C40)+1,IF(DAY(C40)&gt;DAY(DATE((YEAR(C40)-1900),MONTH(C40)+2,1)-1),DAY(DATE((YEAR(C40)-1900),MONTH(C40)+2,1)-1),DAY('19. Mortgage Analysis'!E$37))),"")</f>
        <v>44542</v>
      </c>
      <c r="D41" s="269">
        <f t="shared" si="2"/>
        <v>612563.40544333647</v>
      </c>
      <c r="E41" s="269">
        <f>('19. Mortgage Analysis'!$E$35/12)*D41</f>
        <v>1659.0258897423696</v>
      </c>
      <c r="F41" s="438">
        <f>'19. Mortgage Analysis'!$E$45-'21. Mortgage Amortization'!E41</f>
        <v>1056.6615412692854</v>
      </c>
      <c r="G41" s="269">
        <f t="shared" si="3"/>
        <v>611506.74390206719</v>
      </c>
      <c r="H41" s="270">
        <f t="shared" si="4"/>
        <v>20094.993074207017</v>
      </c>
      <c r="I41" s="269">
        <f t="shared" si="5"/>
        <v>12493.256097932848</v>
      </c>
      <c r="J41" s="167"/>
      <c r="K41" s="167"/>
      <c r="L41" s="336"/>
      <c r="M41" s="167"/>
      <c r="N41" s="170"/>
      <c r="O41" s="167"/>
      <c r="P41" s="167"/>
      <c r="Q41" s="167"/>
      <c r="R41" s="167"/>
      <c r="S41" s="167"/>
      <c r="T41" s="167"/>
      <c r="U41" s="167"/>
      <c r="V41" s="167"/>
      <c r="W41" s="167"/>
      <c r="X41" s="167"/>
      <c r="Y41" s="167"/>
    </row>
    <row r="42" spans="1:25" ht="12.75" customHeight="1">
      <c r="A42" s="167"/>
      <c r="B42" s="267">
        <f t="shared" si="1"/>
        <v>13</v>
      </c>
      <c r="C42" s="268">
        <f>IF(C41,DATE((YEAR(C41)-1900),MONTH(C41)+1,IF(DAY(C41)&gt;DAY(DATE((YEAR(C41)-1900),MONTH(C41)+2,1)-1),DAY(DATE((YEAR(C41)-1900),MONTH(C41)+2,1)-1),DAY('19. Mortgage Analysis'!E$37))),"")</f>
        <v>44573</v>
      </c>
      <c r="D42" s="269">
        <f t="shared" si="2"/>
        <v>611506.74390206719</v>
      </c>
      <c r="E42" s="269">
        <f>('19. Mortgage Analysis'!$E$35/12)*D42</f>
        <v>1656.1640980680986</v>
      </c>
      <c r="F42" s="438">
        <f>'19. Mortgage Analysis'!$E$45-'21. Mortgage Amortization'!E42</f>
        <v>1059.5233329435564</v>
      </c>
      <c r="G42" s="269">
        <f t="shared" si="3"/>
        <v>610447.22056912363</v>
      </c>
      <c r="H42" s="270">
        <f t="shared" si="4"/>
        <v>21751.157172275118</v>
      </c>
      <c r="I42" s="269">
        <f t="shared" si="5"/>
        <v>13552.779430876404</v>
      </c>
      <c r="J42" s="167"/>
      <c r="K42" s="167"/>
      <c r="L42" s="336"/>
      <c r="M42" s="167"/>
      <c r="N42" s="170"/>
      <c r="O42" s="167"/>
      <c r="P42" s="167"/>
      <c r="Q42" s="167"/>
      <c r="R42" s="167"/>
      <c r="S42" s="167"/>
      <c r="T42" s="167"/>
      <c r="U42" s="167"/>
      <c r="V42" s="167"/>
      <c r="W42" s="167"/>
      <c r="X42" s="167"/>
      <c r="Y42" s="167"/>
    </row>
    <row r="43" spans="1:25" ht="12.75" customHeight="1">
      <c r="A43" s="167"/>
      <c r="B43" s="267">
        <f t="shared" si="1"/>
        <v>14</v>
      </c>
      <c r="C43" s="268">
        <f>IF(C42,DATE((YEAR(C42)-1900),MONTH(C42)+1,IF(DAY(C42)&gt;DAY(DATE((YEAR(C42)-1900),MONTH(C42)+2,1)-1),DAY(DATE((YEAR(C42)-1900),MONTH(C42)+2,1)-1),DAY('19. Mortgage Analysis'!E$37))),"")</f>
        <v>44604</v>
      </c>
      <c r="D43" s="269">
        <f t="shared" si="2"/>
        <v>610447.22056912363</v>
      </c>
      <c r="E43" s="269">
        <f>('19. Mortgage Analysis'!$E$35/12)*D43</f>
        <v>1653.2945557080432</v>
      </c>
      <c r="F43" s="438">
        <f>'19. Mortgage Analysis'!$E$45-'21. Mortgage Amortization'!E43</f>
        <v>1062.3928753036118</v>
      </c>
      <c r="G43" s="269">
        <f t="shared" si="3"/>
        <v>609384.82769382</v>
      </c>
      <c r="H43" s="270">
        <f t="shared" si="4"/>
        <v>23404.45172798316</v>
      </c>
      <c r="I43" s="269">
        <f t="shared" si="5"/>
        <v>14615.172306180017</v>
      </c>
      <c r="J43" s="167"/>
      <c r="K43" s="167"/>
      <c r="L43" s="336"/>
      <c r="M43" s="167"/>
      <c r="N43" s="170"/>
      <c r="O43" s="167"/>
      <c r="P43" s="167"/>
      <c r="Q43" s="167"/>
      <c r="R43" s="167"/>
      <c r="S43" s="167"/>
      <c r="T43" s="167"/>
      <c r="U43" s="167"/>
      <c r="V43" s="167"/>
      <c r="W43" s="167"/>
      <c r="X43" s="167"/>
      <c r="Y43" s="167"/>
    </row>
    <row r="44" spans="1:25" ht="12.75" customHeight="1">
      <c r="A44" s="167"/>
      <c r="B44" s="267">
        <f t="shared" si="1"/>
        <v>15</v>
      </c>
      <c r="C44" s="268">
        <f>IF(C43,DATE((YEAR(C43)-1900),MONTH(C43)+1,IF(DAY(C43)&gt;DAY(DATE((YEAR(C43)-1900),MONTH(C43)+2,1)-1),DAY(DATE((YEAR(C43)-1900),MONTH(C43)+2,1)-1),DAY('19. Mortgage Analysis'!E$37))),"")</f>
        <v>44632</v>
      </c>
      <c r="D44" s="269">
        <f t="shared" si="2"/>
        <v>609384.82769382</v>
      </c>
      <c r="E44" s="269">
        <f>('19. Mortgage Analysis'!$E$35/12)*D44</f>
        <v>1650.4172416707625</v>
      </c>
      <c r="F44" s="438">
        <f>'19. Mortgage Analysis'!$E$45-'21. Mortgage Amortization'!E44</f>
        <v>1065.2701893408926</v>
      </c>
      <c r="G44" s="269">
        <f t="shared" si="3"/>
        <v>608319.55750447907</v>
      </c>
      <c r="H44" s="270">
        <f t="shared" si="4"/>
        <v>25054.868969653922</v>
      </c>
      <c r="I44" s="269">
        <f t="shared" si="5"/>
        <v>15680.442495520909</v>
      </c>
      <c r="J44" s="167"/>
      <c r="K44" s="167"/>
      <c r="L44" s="336"/>
      <c r="M44" s="167"/>
      <c r="N44" s="170"/>
      <c r="O44" s="167"/>
      <c r="P44" s="167"/>
      <c r="Q44" s="167"/>
      <c r="R44" s="167"/>
      <c r="S44" s="167"/>
      <c r="T44" s="167"/>
      <c r="U44" s="167"/>
      <c r="V44" s="167"/>
      <c r="W44" s="167"/>
      <c r="X44" s="167"/>
      <c r="Y44" s="167"/>
    </row>
    <row r="45" spans="1:25" ht="12.75" customHeight="1">
      <c r="A45" s="167"/>
      <c r="B45" s="267">
        <f t="shared" si="1"/>
        <v>16</v>
      </c>
      <c r="C45" s="268">
        <f>IF(C44,DATE((YEAR(C44)-1900),MONTH(C44)+1,IF(DAY(C44)&gt;DAY(DATE((YEAR(C44)-1900),MONTH(C44)+2,1)-1),DAY(DATE((YEAR(C44)-1900),MONTH(C44)+2,1)-1),DAY('19. Mortgage Analysis'!E$37))),"")</f>
        <v>44663</v>
      </c>
      <c r="D45" s="269">
        <f t="shared" si="2"/>
        <v>608319.55750447907</v>
      </c>
      <c r="E45" s="269">
        <f>('19. Mortgage Analysis'!$E$35/12)*D45</f>
        <v>1647.5321349079643</v>
      </c>
      <c r="F45" s="438">
        <f>'19. Mortgage Analysis'!$E$45-'21. Mortgage Amortization'!E45</f>
        <v>1068.1552961036907</v>
      </c>
      <c r="G45" s="269">
        <f t="shared" si="3"/>
        <v>607251.4022083754</v>
      </c>
      <c r="H45" s="270">
        <f t="shared" si="4"/>
        <v>26702.401104561886</v>
      </c>
      <c r="I45" s="269">
        <f t="shared" si="5"/>
        <v>16748.597791624601</v>
      </c>
      <c r="J45" s="167"/>
      <c r="K45" s="167"/>
      <c r="L45" s="336"/>
      <c r="M45" s="167"/>
      <c r="N45" s="170"/>
      <c r="O45" s="167"/>
      <c r="P45" s="167"/>
      <c r="Q45" s="167"/>
      <c r="R45" s="167"/>
      <c r="S45" s="167"/>
      <c r="T45" s="167"/>
      <c r="U45" s="167"/>
      <c r="V45" s="167"/>
      <c r="W45" s="167"/>
      <c r="X45" s="167"/>
      <c r="Y45" s="167"/>
    </row>
    <row r="46" spans="1:25" ht="12.75" customHeight="1">
      <c r="A46" s="167"/>
      <c r="B46" s="267">
        <f t="shared" si="1"/>
        <v>17</v>
      </c>
      <c r="C46" s="268">
        <f>IF(C45,DATE((YEAR(C45)-1900),MONTH(C45)+1,IF(DAY(C45)&gt;DAY(DATE((YEAR(C45)-1900),MONTH(C45)+2,1)-1),DAY(DATE((YEAR(C45)-1900),MONTH(C45)+2,1)-1),DAY('19. Mortgage Analysis'!E$37))),"")</f>
        <v>44693</v>
      </c>
      <c r="D46" s="269">
        <f t="shared" si="2"/>
        <v>607251.4022083754</v>
      </c>
      <c r="E46" s="269">
        <f>('19. Mortgage Analysis'!$E$35/12)*D46</f>
        <v>1644.6392143143501</v>
      </c>
      <c r="F46" s="438">
        <f>'19. Mortgage Analysis'!$E$45-'21. Mortgage Amortization'!E46</f>
        <v>1071.048216697305</v>
      </c>
      <c r="G46" s="269">
        <f t="shared" si="3"/>
        <v>606180.3539916781</v>
      </c>
      <c r="H46" s="270">
        <f t="shared" si="4"/>
        <v>28347.040318876236</v>
      </c>
      <c r="I46" s="269">
        <f t="shared" si="5"/>
        <v>17819.646008321906</v>
      </c>
      <c r="J46" s="167"/>
      <c r="K46" s="167"/>
      <c r="L46" s="336"/>
      <c r="M46" s="167"/>
      <c r="N46" s="170"/>
      <c r="O46" s="167"/>
      <c r="P46" s="167"/>
      <c r="Q46" s="167"/>
      <c r="R46" s="167"/>
      <c r="S46" s="167"/>
      <c r="T46" s="167"/>
      <c r="U46" s="167"/>
      <c r="V46" s="167"/>
      <c r="W46" s="167"/>
      <c r="X46" s="167"/>
      <c r="Y46" s="167"/>
    </row>
    <row r="47" spans="1:25" ht="12.75" customHeight="1">
      <c r="A47" s="167"/>
      <c r="B47" s="267">
        <f t="shared" si="1"/>
        <v>18</v>
      </c>
      <c r="C47" s="268">
        <f>IF(C46,DATE((YEAR(C46)-1900),MONTH(C46)+1,IF(DAY(C46)&gt;DAY(DATE((YEAR(C46)-1900),MONTH(C46)+2,1)-1),DAY(DATE((YEAR(C46)-1900),MONTH(C46)+2,1)-1),DAY('19. Mortgage Analysis'!E$37))),"")</f>
        <v>44724</v>
      </c>
      <c r="D47" s="269">
        <f t="shared" si="2"/>
        <v>606180.3539916781</v>
      </c>
      <c r="E47" s="269">
        <f>('19. Mortgage Analysis'!$E$35/12)*D47</f>
        <v>1641.7384587274616</v>
      </c>
      <c r="F47" s="438">
        <f>'19. Mortgage Analysis'!$E$45-'21. Mortgage Amortization'!E47</f>
        <v>1073.9489722841934</v>
      </c>
      <c r="G47" s="269">
        <f t="shared" si="3"/>
        <v>605106.40501939389</v>
      </c>
      <c r="H47" s="270">
        <f t="shared" si="4"/>
        <v>29988.778777603697</v>
      </c>
      <c r="I47" s="269">
        <f t="shared" si="5"/>
        <v>18893.5949806061</v>
      </c>
      <c r="J47" s="167"/>
      <c r="K47" s="167"/>
      <c r="L47" s="336"/>
      <c r="M47" s="167"/>
      <c r="N47" s="170"/>
      <c r="O47" s="167"/>
      <c r="P47" s="167"/>
      <c r="Q47" s="167"/>
      <c r="R47" s="167"/>
      <c r="S47" s="167"/>
      <c r="T47" s="167"/>
      <c r="U47" s="167"/>
      <c r="V47" s="167"/>
      <c r="W47" s="167"/>
      <c r="X47" s="167"/>
      <c r="Y47" s="167"/>
    </row>
    <row r="48" spans="1:25" ht="12.75" customHeight="1">
      <c r="A48" s="167"/>
      <c r="B48" s="267">
        <f t="shared" si="1"/>
        <v>19</v>
      </c>
      <c r="C48" s="268">
        <f>IF(C47,DATE((YEAR(C47)-1900),MONTH(C47)+1,IF(DAY(C47)&gt;DAY(DATE((YEAR(C47)-1900),MONTH(C47)+2,1)-1),DAY(DATE((YEAR(C47)-1900),MONTH(C47)+2,1)-1),DAY('19. Mortgage Analysis'!E$37))),"")</f>
        <v>44754</v>
      </c>
      <c r="D48" s="269">
        <f t="shared" si="2"/>
        <v>605106.40501939389</v>
      </c>
      <c r="E48" s="269">
        <f>('19. Mortgage Analysis'!$E$35/12)*D48</f>
        <v>1638.8298469275251</v>
      </c>
      <c r="F48" s="438">
        <f>'19. Mortgage Analysis'!$E$45-'21. Mortgage Amortization'!E48</f>
        <v>1076.8575840841299</v>
      </c>
      <c r="G48" s="269">
        <f t="shared" si="3"/>
        <v>604029.54743530974</v>
      </c>
      <c r="H48" s="270">
        <f t="shared" si="4"/>
        <v>31627.608624531222</v>
      </c>
      <c r="I48" s="269">
        <f t="shared" si="5"/>
        <v>19970.452564690229</v>
      </c>
      <c r="J48" s="167"/>
      <c r="K48" s="167"/>
      <c r="L48" s="336"/>
      <c r="M48" s="167"/>
      <c r="N48" s="170"/>
      <c r="O48" s="167"/>
      <c r="P48" s="167"/>
      <c r="Q48" s="167"/>
      <c r="R48" s="167"/>
      <c r="S48" s="167"/>
      <c r="T48" s="167"/>
      <c r="U48" s="167"/>
      <c r="V48" s="167"/>
      <c r="W48" s="167"/>
      <c r="X48" s="167"/>
      <c r="Y48" s="167"/>
    </row>
    <row r="49" spans="1:25" ht="12.75" customHeight="1">
      <c r="A49" s="167"/>
      <c r="B49" s="267">
        <f t="shared" si="1"/>
        <v>20</v>
      </c>
      <c r="C49" s="268">
        <f>IF(C48,DATE((YEAR(C48)-1900),MONTH(C48)+1,IF(DAY(C48)&gt;DAY(DATE((YEAR(C48)-1900),MONTH(C48)+2,1)-1),DAY(DATE((YEAR(C48)-1900),MONTH(C48)+2,1)-1),DAY('19. Mortgage Analysis'!E$37))),"")</f>
        <v>44785</v>
      </c>
      <c r="D49" s="269">
        <f t="shared" si="2"/>
        <v>604029.54743530974</v>
      </c>
      <c r="E49" s="269">
        <f>('19. Mortgage Analysis'!$E$35/12)*D49</f>
        <v>1635.9133576372972</v>
      </c>
      <c r="F49" s="438">
        <f>'19. Mortgage Analysis'!$E$45-'21. Mortgage Amortization'!E49</f>
        <v>1079.7740733743578</v>
      </c>
      <c r="G49" s="269">
        <f t="shared" si="3"/>
        <v>602949.7733619354</v>
      </c>
      <c r="H49" s="270">
        <f t="shared" si="4"/>
        <v>33263.521982168517</v>
      </c>
      <c r="I49" s="269">
        <f t="shared" si="5"/>
        <v>21050.226638064589</v>
      </c>
      <c r="J49" s="167"/>
      <c r="K49" s="167"/>
      <c r="L49" s="336"/>
      <c r="M49" s="167"/>
      <c r="N49" s="170"/>
      <c r="O49" s="167"/>
      <c r="P49" s="167"/>
      <c r="Q49" s="167"/>
      <c r="R49" s="167"/>
      <c r="S49" s="167"/>
      <c r="T49" s="167"/>
      <c r="U49" s="167"/>
      <c r="V49" s="167"/>
      <c r="W49" s="167"/>
      <c r="X49" s="167"/>
      <c r="Y49" s="167"/>
    </row>
    <row r="50" spans="1:25" ht="12.75" customHeight="1">
      <c r="A50" s="167"/>
      <c r="B50" s="267">
        <f t="shared" si="1"/>
        <v>21</v>
      </c>
      <c r="C50" s="268">
        <f>IF(C49,DATE((YEAR(C49)-1900),MONTH(C49)+1,IF(DAY(C49)&gt;DAY(DATE((YEAR(C49)-1900),MONTH(C49)+2,1)-1),DAY(DATE((YEAR(C49)-1900),MONTH(C49)+2,1)-1),DAY('19. Mortgage Analysis'!E$37))),"")</f>
        <v>44816</v>
      </c>
      <c r="D50" s="269">
        <f t="shared" si="2"/>
        <v>602949.7733619354</v>
      </c>
      <c r="E50" s="269">
        <f>('19. Mortgage Analysis'!$E$35/12)*D50</f>
        <v>1632.9889695219085</v>
      </c>
      <c r="F50" s="438">
        <f>'19. Mortgage Analysis'!$E$45-'21. Mortgage Amortization'!E50</f>
        <v>1082.6984614897465</v>
      </c>
      <c r="G50" s="269">
        <f t="shared" si="3"/>
        <v>601867.07490044564</v>
      </c>
      <c r="H50" s="270">
        <f t="shared" si="4"/>
        <v>34896.510951690427</v>
      </c>
      <c r="I50" s="269">
        <f t="shared" si="5"/>
        <v>22132.925099554333</v>
      </c>
      <c r="J50" s="167"/>
      <c r="K50" s="167"/>
      <c r="L50" s="336"/>
      <c r="M50" s="167"/>
      <c r="N50" s="170"/>
      <c r="O50" s="167"/>
      <c r="P50" s="167"/>
      <c r="Q50" s="167"/>
      <c r="R50" s="167"/>
      <c r="S50" s="167"/>
      <c r="T50" s="167"/>
      <c r="U50" s="167"/>
      <c r="V50" s="167"/>
      <c r="W50" s="167"/>
      <c r="X50" s="167"/>
      <c r="Y50" s="167"/>
    </row>
    <row r="51" spans="1:25" ht="12.75" customHeight="1">
      <c r="A51" s="167"/>
      <c r="B51" s="267">
        <f t="shared" si="1"/>
        <v>22</v>
      </c>
      <c r="C51" s="268">
        <f>IF(C50,DATE((YEAR(C50)-1900),MONTH(C50)+1,IF(DAY(C50)&gt;DAY(DATE((YEAR(C50)-1900),MONTH(C50)+2,1)-1),DAY(DATE((YEAR(C50)-1900),MONTH(C50)+2,1)-1),DAY('19. Mortgage Analysis'!E$37))),"")</f>
        <v>44846</v>
      </c>
      <c r="D51" s="269">
        <f t="shared" si="2"/>
        <v>601867.07490044564</v>
      </c>
      <c r="E51" s="269">
        <f>('19. Mortgage Analysis'!$E$35/12)*D51</f>
        <v>1630.056661188707</v>
      </c>
      <c r="F51" s="438">
        <f>'19. Mortgage Analysis'!$E$45-'21. Mortgage Amortization'!E51</f>
        <v>1085.630769822948</v>
      </c>
      <c r="G51" s="269">
        <f t="shared" si="3"/>
        <v>600781.44413062267</v>
      </c>
      <c r="H51" s="270">
        <f t="shared" si="4"/>
        <v>36526.567612879131</v>
      </c>
      <c r="I51" s="269">
        <f t="shared" si="5"/>
        <v>23218.55586937728</v>
      </c>
      <c r="J51" s="167"/>
      <c r="K51" s="167"/>
      <c r="L51" s="336"/>
      <c r="M51" s="167"/>
      <c r="N51" s="170"/>
      <c r="O51" s="167"/>
      <c r="P51" s="167"/>
      <c r="Q51" s="167"/>
      <c r="R51" s="167"/>
      <c r="S51" s="167"/>
      <c r="T51" s="167"/>
      <c r="U51" s="167"/>
      <c r="V51" s="167"/>
      <c r="W51" s="167"/>
      <c r="X51" s="167"/>
      <c r="Y51" s="167"/>
    </row>
    <row r="52" spans="1:25" ht="12.75" customHeight="1">
      <c r="A52" s="167"/>
      <c r="B52" s="267">
        <f t="shared" si="1"/>
        <v>23</v>
      </c>
      <c r="C52" s="268">
        <f>IF(C51,DATE((YEAR(C51)-1900),MONTH(C51)+1,IF(DAY(C51)&gt;DAY(DATE((YEAR(C51)-1900),MONTH(C51)+2,1)-1),DAY(DATE((YEAR(C51)-1900),MONTH(C51)+2,1)-1),DAY('19. Mortgage Analysis'!E$37))),"")</f>
        <v>44877</v>
      </c>
      <c r="D52" s="269">
        <f t="shared" si="2"/>
        <v>600781.44413062267</v>
      </c>
      <c r="E52" s="269">
        <f>('19. Mortgage Analysis'!$E$35/12)*D52</f>
        <v>1627.116411187103</v>
      </c>
      <c r="F52" s="438">
        <f>'19. Mortgage Analysis'!$E$45-'21. Mortgage Amortization'!E52</f>
        <v>1088.571019824552</v>
      </c>
      <c r="G52" s="269">
        <f t="shared" si="3"/>
        <v>599692.87311079807</v>
      </c>
      <c r="H52" s="270">
        <f t="shared" si="4"/>
        <v>38153.684024066235</v>
      </c>
      <c r="I52" s="269">
        <f t="shared" si="5"/>
        <v>24307.126889201831</v>
      </c>
      <c r="J52" s="167"/>
      <c r="K52" s="167"/>
      <c r="L52" s="336"/>
      <c r="M52" s="167"/>
      <c r="N52" s="170"/>
      <c r="O52" s="167"/>
      <c r="P52" s="167"/>
      <c r="Q52" s="167"/>
      <c r="R52" s="167"/>
      <c r="S52" s="167"/>
      <c r="T52" s="167"/>
      <c r="U52" s="167"/>
      <c r="V52" s="167"/>
      <c r="W52" s="167"/>
      <c r="X52" s="167"/>
      <c r="Y52" s="167"/>
    </row>
    <row r="53" spans="1:25" ht="12.75" customHeight="1">
      <c r="A53" s="167"/>
      <c r="B53" s="267">
        <f t="shared" si="1"/>
        <v>24</v>
      </c>
      <c r="C53" s="268">
        <f>IF(C52,DATE((YEAR(C52)-1900),MONTH(C52)+1,IF(DAY(C52)&gt;DAY(DATE((YEAR(C52)-1900),MONTH(C52)+2,1)-1),DAY(DATE((YEAR(C52)-1900),MONTH(C52)+2,1)-1),DAY('19. Mortgage Analysis'!E$37))),"")</f>
        <v>44907</v>
      </c>
      <c r="D53" s="269">
        <f t="shared" si="2"/>
        <v>599692.87311079807</v>
      </c>
      <c r="E53" s="269">
        <f>('19. Mortgage Analysis'!$E$35/12)*D53</f>
        <v>1624.1681980084115</v>
      </c>
      <c r="F53" s="438">
        <f>'19. Mortgage Analysis'!$E$45-'21. Mortgage Amortization'!E53</f>
        <v>1091.5192330032435</v>
      </c>
      <c r="G53" s="269">
        <f t="shared" si="3"/>
        <v>598601.35387779481</v>
      </c>
      <c r="H53" s="270">
        <f t="shared" si="4"/>
        <v>39777.852222074645</v>
      </c>
      <c r="I53" s="269">
        <f t="shared" si="5"/>
        <v>25398.646122205075</v>
      </c>
      <c r="J53" s="167"/>
      <c r="K53" s="167"/>
      <c r="L53" s="336"/>
      <c r="M53" s="167"/>
      <c r="N53" s="170"/>
      <c r="O53" s="167"/>
      <c r="P53" s="167"/>
      <c r="Q53" s="167"/>
      <c r="R53" s="167"/>
      <c r="S53" s="167"/>
      <c r="T53" s="167"/>
      <c r="U53" s="167"/>
      <c r="V53" s="167"/>
      <c r="W53" s="167"/>
      <c r="X53" s="167"/>
      <c r="Y53" s="167"/>
    </row>
    <row r="54" spans="1:25" ht="12.75" customHeight="1">
      <c r="A54" s="167"/>
      <c r="B54" s="267">
        <f t="shared" si="1"/>
        <v>25</v>
      </c>
      <c r="C54" s="268">
        <f>IF(C53,DATE((YEAR(C53)-1900),MONTH(C53)+1,IF(DAY(C53)&gt;DAY(DATE((YEAR(C53)-1900),MONTH(C53)+2,1)-1),DAY(DATE((YEAR(C53)-1900),MONTH(C53)+2,1)-1),DAY('19. Mortgage Analysis'!E$37))),"")</f>
        <v>44938</v>
      </c>
      <c r="D54" s="269">
        <f t="shared" si="2"/>
        <v>598601.35387779481</v>
      </c>
      <c r="E54" s="269">
        <f>('19. Mortgage Analysis'!$E$35/12)*D54</f>
        <v>1621.2120000856944</v>
      </c>
      <c r="F54" s="438">
        <f>'19. Mortgage Analysis'!$E$45-'21. Mortgage Amortization'!E54</f>
        <v>1094.4754309259606</v>
      </c>
      <c r="G54" s="269">
        <f t="shared" si="3"/>
        <v>597506.87844686885</v>
      </c>
      <c r="H54" s="270">
        <f t="shared" si="4"/>
        <v>41399.064222160341</v>
      </c>
      <c r="I54" s="269">
        <f t="shared" si="5"/>
        <v>26493.121553131037</v>
      </c>
      <c r="J54" s="167"/>
      <c r="K54" s="167"/>
      <c r="L54" s="336"/>
      <c r="M54" s="167"/>
      <c r="N54" s="170"/>
      <c r="O54" s="167"/>
      <c r="P54" s="167"/>
      <c r="Q54" s="167"/>
      <c r="R54" s="167"/>
      <c r="S54" s="167"/>
      <c r="T54" s="167"/>
      <c r="U54" s="167"/>
      <c r="V54" s="167"/>
      <c r="W54" s="167"/>
      <c r="X54" s="167"/>
      <c r="Y54" s="167"/>
    </row>
    <row r="55" spans="1:25" ht="12.75" customHeight="1">
      <c r="A55" s="167"/>
      <c r="B55" s="267">
        <f t="shared" si="1"/>
        <v>26</v>
      </c>
      <c r="C55" s="268">
        <f>IF(C54,DATE((YEAR(C54)-1900),MONTH(C54)+1,IF(DAY(C54)&gt;DAY(DATE((YEAR(C54)-1900),MONTH(C54)+2,1)-1),DAY(DATE((YEAR(C54)-1900),MONTH(C54)+2,1)-1),DAY('19. Mortgage Analysis'!E$37))),"")</f>
        <v>44969</v>
      </c>
      <c r="D55" s="269">
        <f t="shared" si="2"/>
        <v>597506.87844686885</v>
      </c>
      <c r="E55" s="269">
        <f>('19. Mortgage Analysis'!$E$35/12)*D55</f>
        <v>1618.2477957936032</v>
      </c>
      <c r="F55" s="438">
        <f>'19. Mortgage Analysis'!$E$45-'21. Mortgage Amortization'!E55</f>
        <v>1097.4396352180518</v>
      </c>
      <c r="G55" s="269">
        <f t="shared" si="3"/>
        <v>596409.43881165085</v>
      </c>
      <c r="H55" s="270">
        <f t="shared" si="4"/>
        <v>43017.312017953947</v>
      </c>
      <c r="I55" s="269">
        <f t="shared" si="5"/>
        <v>27590.561188349089</v>
      </c>
      <c r="J55" s="167"/>
      <c r="K55" s="167"/>
      <c r="L55" s="336"/>
      <c r="M55" s="167"/>
      <c r="N55" s="170"/>
      <c r="O55" s="167"/>
      <c r="P55" s="167"/>
      <c r="Q55" s="167"/>
      <c r="R55" s="167"/>
      <c r="S55" s="167"/>
      <c r="T55" s="167"/>
      <c r="U55" s="167"/>
      <c r="V55" s="167"/>
      <c r="W55" s="167"/>
      <c r="X55" s="167"/>
      <c r="Y55" s="167"/>
    </row>
    <row r="56" spans="1:25" ht="12.75" customHeight="1">
      <c r="A56" s="167"/>
      <c r="B56" s="267">
        <f t="shared" si="1"/>
        <v>27</v>
      </c>
      <c r="C56" s="268">
        <f>IF(C55,DATE((YEAR(C55)-1900),MONTH(C55)+1,IF(DAY(C55)&gt;DAY(DATE((YEAR(C55)-1900),MONTH(C55)+2,1)-1),DAY(DATE((YEAR(C55)-1900),MONTH(C55)+2,1)-1),DAY('19. Mortgage Analysis'!E$37))),"")</f>
        <v>44997</v>
      </c>
      <c r="D56" s="269">
        <f t="shared" si="2"/>
        <v>596409.43881165085</v>
      </c>
      <c r="E56" s="269">
        <f>('19. Mortgage Analysis'!$E$35/12)*D56</f>
        <v>1615.2755634482212</v>
      </c>
      <c r="F56" s="438">
        <f>'19. Mortgage Analysis'!$E$45-'21. Mortgage Amortization'!E56</f>
        <v>1100.4118675634338</v>
      </c>
      <c r="G56" s="269">
        <f t="shared" si="3"/>
        <v>595309.02694408747</v>
      </c>
      <c r="H56" s="270">
        <f t="shared" si="4"/>
        <v>44632.587581402171</v>
      </c>
      <c r="I56" s="269">
        <f t="shared" si="5"/>
        <v>28690.973055912524</v>
      </c>
      <c r="J56" s="167"/>
      <c r="K56" s="167"/>
      <c r="L56" s="336"/>
      <c r="M56" s="167"/>
      <c r="N56" s="170"/>
      <c r="O56" s="167"/>
      <c r="P56" s="167"/>
      <c r="Q56" s="167"/>
      <c r="R56" s="167"/>
      <c r="S56" s="167"/>
      <c r="T56" s="167"/>
      <c r="U56" s="167"/>
      <c r="V56" s="167"/>
      <c r="W56" s="167"/>
      <c r="X56" s="167"/>
      <c r="Y56" s="167"/>
    </row>
    <row r="57" spans="1:25" ht="12.75" customHeight="1">
      <c r="A57" s="167"/>
      <c r="B57" s="267">
        <f t="shared" si="1"/>
        <v>28</v>
      </c>
      <c r="C57" s="268">
        <f>IF(C56,DATE((YEAR(C56)-1900),MONTH(C56)+1,IF(DAY(C56)&gt;DAY(DATE((YEAR(C56)-1900),MONTH(C56)+2,1)-1),DAY(DATE((YEAR(C56)-1900),MONTH(C56)+2,1)-1),DAY('19. Mortgage Analysis'!E$37))),"")</f>
        <v>45028</v>
      </c>
      <c r="D57" s="269">
        <f t="shared" si="2"/>
        <v>595309.02694408747</v>
      </c>
      <c r="E57" s="269">
        <f>('19. Mortgage Analysis'!$E$35/12)*D57</f>
        <v>1612.2952813069037</v>
      </c>
      <c r="F57" s="438">
        <f>'19. Mortgage Analysis'!$E$45-'21. Mortgage Amortization'!E57</f>
        <v>1103.3921497047513</v>
      </c>
      <c r="G57" s="269">
        <f t="shared" si="3"/>
        <v>594205.63479438273</v>
      </c>
      <c r="H57" s="270">
        <f t="shared" si="4"/>
        <v>46244.882862709077</v>
      </c>
      <c r="I57" s="269">
        <f t="shared" si="5"/>
        <v>29794.365205617276</v>
      </c>
      <c r="J57" s="167"/>
      <c r="K57" s="167"/>
      <c r="L57" s="336"/>
      <c r="M57" s="167"/>
      <c r="N57" s="170"/>
      <c r="O57" s="167"/>
      <c r="P57" s="167"/>
      <c r="Q57" s="167"/>
      <c r="R57" s="167"/>
      <c r="S57" s="167"/>
      <c r="T57" s="167"/>
      <c r="U57" s="167"/>
      <c r="V57" s="167"/>
      <c r="W57" s="167"/>
      <c r="X57" s="167"/>
      <c r="Y57" s="167"/>
    </row>
    <row r="58" spans="1:25" ht="12.75" customHeight="1">
      <c r="A58" s="167"/>
      <c r="B58" s="267">
        <f t="shared" si="1"/>
        <v>29</v>
      </c>
      <c r="C58" s="268">
        <f>IF(C57,DATE((YEAR(C57)-1900),MONTH(C57)+1,IF(DAY(C57)&gt;DAY(DATE((YEAR(C57)-1900),MONTH(C57)+2,1)-1),DAY(DATE((YEAR(C57)-1900),MONTH(C57)+2,1)-1),DAY('19. Mortgage Analysis'!E$37))),"")</f>
        <v>45058</v>
      </c>
      <c r="D58" s="269">
        <f t="shared" si="2"/>
        <v>594205.63479438273</v>
      </c>
      <c r="E58" s="269">
        <f>('19. Mortgage Analysis'!$E$35/12)*D58</f>
        <v>1609.30692756812</v>
      </c>
      <c r="F58" s="438">
        <f>'19. Mortgage Analysis'!$E$45-'21. Mortgage Amortization'!E58</f>
        <v>1106.380503443535</v>
      </c>
      <c r="G58" s="269">
        <f t="shared" si="3"/>
        <v>593099.25429093919</v>
      </c>
      <c r="H58" s="270">
        <f t="shared" si="4"/>
        <v>47854.189790277196</v>
      </c>
      <c r="I58" s="269">
        <f t="shared" si="5"/>
        <v>30900.745709060811</v>
      </c>
      <c r="J58" s="167"/>
      <c r="K58" s="167"/>
      <c r="L58" s="336"/>
      <c r="M58" s="167"/>
      <c r="N58" s="170"/>
      <c r="O58" s="167"/>
      <c r="P58" s="167"/>
      <c r="Q58" s="167"/>
      <c r="R58" s="167"/>
      <c r="S58" s="167"/>
      <c r="T58" s="167"/>
      <c r="U58" s="167"/>
      <c r="V58" s="167"/>
      <c r="W58" s="167"/>
      <c r="X58" s="167"/>
      <c r="Y58" s="167"/>
    </row>
    <row r="59" spans="1:25" ht="12.75" customHeight="1">
      <c r="A59" s="167"/>
      <c r="B59" s="267">
        <f t="shared" si="1"/>
        <v>30</v>
      </c>
      <c r="C59" s="268">
        <f>IF(C58,DATE((YEAR(C58)-1900),MONTH(C58)+1,IF(DAY(C58)&gt;DAY(DATE((YEAR(C58)-1900),MONTH(C58)+2,1)-1),DAY(DATE((YEAR(C58)-1900),MONTH(C58)+2,1)-1),DAY('19. Mortgage Analysis'!E$37))),"")</f>
        <v>45089</v>
      </c>
      <c r="D59" s="269">
        <f t="shared" si="2"/>
        <v>593099.25429093919</v>
      </c>
      <c r="E59" s="269">
        <f>('19. Mortgage Analysis'!$E$35/12)*D59</f>
        <v>1606.3104803712938</v>
      </c>
      <c r="F59" s="438">
        <f>'19. Mortgage Analysis'!$E$45-'21. Mortgage Amortization'!E59</f>
        <v>1109.3769506403612</v>
      </c>
      <c r="G59" s="269">
        <f t="shared" si="3"/>
        <v>591989.87734029884</v>
      </c>
      <c r="H59" s="270">
        <f t="shared" si="4"/>
        <v>49460.500270648488</v>
      </c>
      <c r="I59" s="269">
        <f t="shared" si="5"/>
        <v>32010.122659701174</v>
      </c>
      <c r="J59" s="167"/>
      <c r="K59" s="167"/>
      <c r="L59" s="336"/>
      <c r="M59" s="167"/>
      <c r="N59" s="170"/>
      <c r="O59" s="167"/>
      <c r="P59" s="167"/>
      <c r="Q59" s="167"/>
      <c r="R59" s="167"/>
      <c r="S59" s="167"/>
      <c r="T59" s="167"/>
      <c r="U59" s="167"/>
      <c r="V59" s="167"/>
      <c r="W59" s="167"/>
      <c r="X59" s="167"/>
      <c r="Y59" s="167"/>
    </row>
    <row r="60" spans="1:25" ht="12.75" customHeight="1">
      <c r="A60" s="167"/>
      <c r="B60" s="267">
        <f t="shared" si="1"/>
        <v>31</v>
      </c>
      <c r="C60" s="268">
        <f>IF(C59,DATE((YEAR(C59)-1900),MONTH(C59)+1,IF(DAY(C59)&gt;DAY(DATE((YEAR(C59)-1900),MONTH(C59)+2,1)-1),DAY(DATE((YEAR(C59)-1900),MONTH(C59)+2,1)-1),DAY('19. Mortgage Analysis'!E$37))),"")</f>
        <v>45119</v>
      </c>
      <c r="D60" s="269">
        <f t="shared" si="2"/>
        <v>591989.87734029884</v>
      </c>
      <c r="E60" s="269">
        <f>('19. Mortgage Analysis'!$E$35/12)*D60</f>
        <v>1603.3059177966427</v>
      </c>
      <c r="F60" s="438">
        <f>'19. Mortgage Analysis'!$E$45-'21. Mortgage Amortization'!E60</f>
        <v>1112.3815132150123</v>
      </c>
      <c r="G60" s="269">
        <f t="shared" si="3"/>
        <v>590877.49582708383</v>
      </c>
      <c r="H60" s="270">
        <f t="shared" si="4"/>
        <v>51063.806188445131</v>
      </c>
      <c r="I60" s="269">
        <f t="shared" si="5"/>
        <v>33122.504172916189</v>
      </c>
      <c r="J60" s="167"/>
      <c r="K60" s="167"/>
      <c r="L60" s="336"/>
      <c r="M60" s="167"/>
      <c r="N60" s="170"/>
      <c r="O60" s="167"/>
      <c r="P60" s="167"/>
      <c r="Q60" s="167"/>
      <c r="R60" s="167"/>
      <c r="S60" s="167"/>
      <c r="T60" s="167"/>
      <c r="U60" s="167"/>
      <c r="V60" s="167"/>
      <c r="W60" s="167"/>
      <c r="X60" s="167"/>
      <c r="Y60" s="167"/>
    </row>
    <row r="61" spans="1:25" ht="12.75" customHeight="1">
      <c r="A61" s="167"/>
      <c r="B61" s="267">
        <f t="shared" si="1"/>
        <v>32</v>
      </c>
      <c r="C61" s="268">
        <f>IF(C60,DATE((YEAR(C60)-1900),MONTH(C60)+1,IF(DAY(C60)&gt;DAY(DATE((YEAR(C60)-1900),MONTH(C60)+2,1)-1),DAY(DATE((YEAR(C60)-1900),MONTH(C60)+2,1)-1),DAY('19. Mortgage Analysis'!E$37))),"")</f>
        <v>45150</v>
      </c>
      <c r="D61" s="269">
        <f t="shared" si="2"/>
        <v>590877.49582708383</v>
      </c>
      <c r="E61" s="269">
        <f>('19. Mortgage Analysis'!$E$35/12)*D61</f>
        <v>1600.2932178650187</v>
      </c>
      <c r="F61" s="438">
        <f>'19. Mortgage Analysis'!$E$45-'21. Mortgage Amortization'!E61</f>
        <v>1115.3942131466363</v>
      </c>
      <c r="G61" s="269">
        <f t="shared" si="3"/>
        <v>589762.10161393718</v>
      </c>
      <c r="H61" s="270">
        <f t="shared" si="4"/>
        <v>52664.099406310146</v>
      </c>
      <c r="I61" s="269">
        <f t="shared" si="5"/>
        <v>34237.898386062829</v>
      </c>
      <c r="J61" s="167"/>
      <c r="K61" s="167"/>
      <c r="L61" s="336"/>
      <c r="M61" s="167"/>
      <c r="N61" s="170"/>
      <c r="O61" s="167"/>
      <c r="P61" s="167"/>
      <c r="Q61" s="167"/>
      <c r="R61" s="167"/>
      <c r="S61" s="167"/>
      <c r="T61" s="167"/>
      <c r="U61" s="167"/>
      <c r="V61" s="167"/>
      <c r="W61" s="167"/>
      <c r="X61" s="167"/>
      <c r="Y61" s="167"/>
    </row>
    <row r="62" spans="1:25" ht="12.75" customHeight="1">
      <c r="A62" s="167"/>
      <c r="B62" s="267">
        <f t="shared" si="1"/>
        <v>33</v>
      </c>
      <c r="C62" s="268">
        <f>IF(C61,DATE((YEAR(C61)-1900),MONTH(C61)+1,IF(DAY(C61)&gt;DAY(DATE((YEAR(C61)-1900),MONTH(C61)+2,1)-1),DAY(DATE((YEAR(C61)-1900),MONTH(C61)+2,1)-1),DAY('19. Mortgage Analysis'!E$37))),"")</f>
        <v>45181</v>
      </c>
      <c r="D62" s="269">
        <f t="shared" si="2"/>
        <v>589762.10161393718</v>
      </c>
      <c r="E62" s="269">
        <f>('19. Mortgage Analysis'!$E$35/12)*D62</f>
        <v>1597.2723585377466</v>
      </c>
      <c r="F62" s="438">
        <f>'19. Mortgage Analysis'!$E$45-'21. Mortgage Amortization'!E62</f>
        <v>1118.4150724739084</v>
      </c>
      <c r="G62" s="269">
        <f t="shared" si="3"/>
        <v>588643.68654146325</v>
      </c>
      <c r="H62" s="270">
        <f t="shared" si="4"/>
        <v>54261.371764847892</v>
      </c>
      <c r="I62" s="269">
        <f t="shared" si="5"/>
        <v>35356.313458536737</v>
      </c>
      <c r="J62" s="167"/>
      <c r="K62" s="167"/>
      <c r="L62" s="336"/>
      <c r="M62" s="167"/>
      <c r="N62" s="170"/>
      <c r="O62" s="167"/>
      <c r="P62" s="167"/>
      <c r="Q62" s="167"/>
      <c r="R62" s="167"/>
      <c r="S62" s="167"/>
      <c r="T62" s="167"/>
      <c r="U62" s="167"/>
      <c r="V62" s="167"/>
      <c r="W62" s="167"/>
      <c r="X62" s="167"/>
      <c r="Y62" s="167"/>
    </row>
    <row r="63" spans="1:25" ht="12.75" customHeight="1">
      <c r="A63" s="167"/>
      <c r="B63" s="267">
        <f t="shared" si="1"/>
        <v>34</v>
      </c>
      <c r="C63" s="268">
        <f>IF(C62,DATE((YEAR(C62)-1900),MONTH(C62)+1,IF(DAY(C62)&gt;DAY(DATE((YEAR(C62)-1900),MONTH(C62)+2,1)-1),DAY(DATE((YEAR(C62)-1900),MONTH(C62)+2,1)-1),DAY('19. Mortgage Analysis'!E$37))),"")</f>
        <v>45211</v>
      </c>
      <c r="D63" s="269">
        <f t="shared" si="2"/>
        <v>588643.68654146325</v>
      </c>
      <c r="E63" s="269">
        <f>('19. Mortgage Analysis'!$E$35/12)*D63</f>
        <v>1594.243317716463</v>
      </c>
      <c r="F63" s="438">
        <f>'19. Mortgage Analysis'!$E$45-'21. Mortgage Amortization'!E63</f>
        <v>1121.444113295192</v>
      </c>
      <c r="G63" s="269">
        <f t="shared" si="3"/>
        <v>587522.24242816807</v>
      </c>
      <c r="H63" s="270">
        <f t="shared" si="4"/>
        <v>55855.615082564356</v>
      </c>
      <c r="I63" s="269">
        <f t="shared" si="5"/>
        <v>36477.757571831928</v>
      </c>
      <c r="J63" s="167"/>
      <c r="K63" s="167"/>
      <c r="L63" s="336"/>
      <c r="M63" s="167"/>
      <c r="N63" s="170"/>
      <c r="O63" s="167"/>
      <c r="P63" s="167"/>
      <c r="Q63" s="167"/>
      <c r="R63" s="167"/>
      <c r="S63" s="167"/>
      <c r="T63" s="167"/>
      <c r="U63" s="167"/>
      <c r="V63" s="167"/>
      <c r="W63" s="167"/>
      <c r="X63" s="167"/>
      <c r="Y63" s="167"/>
    </row>
    <row r="64" spans="1:25" ht="12.75" customHeight="1">
      <c r="A64" s="167"/>
      <c r="B64" s="267">
        <f t="shared" si="1"/>
        <v>35</v>
      </c>
      <c r="C64" s="268">
        <f>IF(C63,DATE((YEAR(C63)-1900),MONTH(C63)+1,IF(DAY(C63)&gt;DAY(DATE((YEAR(C63)-1900),MONTH(C63)+2,1)-1),DAY(DATE((YEAR(C63)-1900),MONTH(C63)+2,1)-1),DAY('19. Mortgage Analysis'!E$37))),"")</f>
        <v>45242</v>
      </c>
      <c r="D64" s="269">
        <f t="shared" si="2"/>
        <v>587522.24242816807</v>
      </c>
      <c r="E64" s="269">
        <f>('19. Mortgage Analysis'!$E$35/12)*D64</f>
        <v>1591.2060732429552</v>
      </c>
      <c r="F64" s="438">
        <f>'19. Mortgage Analysis'!$E$45-'21. Mortgage Amortization'!E64</f>
        <v>1124.4813577686998</v>
      </c>
      <c r="G64" s="269">
        <f t="shared" si="3"/>
        <v>586397.76107039943</v>
      </c>
      <c r="H64" s="270">
        <f t="shared" si="4"/>
        <v>57446.821155807309</v>
      </c>
      <c r="I64" s="269">
        <f t="shared" si="5"/>
        <v>37602.238929600629</v>
      </c>
      <c r="J64" s="167"/>
      <c r="K64" s="167"/>
      <c r="L64" s="336"/>
      <c r="M64" s="167"/>
      <c r="N64" s="170"/>
      <c r="O64" s="167"/>
      <c r="P64" s="167"/>
      <c r="Q64" s="167"/>
      <c r="R64" s="167"/>
      <c r="S64" s="167"/>
      <c r="T64" s="167"/>
      <c r="U64" s="167"/>
      <c r="V64" s="167"/>
      <c r="W64" s="167"/>
      <c r="X64" s="167"/>
      <c r="Y64" s="167"/>
    </row>
    <row r="65" spans="1:25" ht="12.75" customHeight="1">
      <c r="A65" s="167"/>
      <c r="B65" s="267">
        <f t="shared" si="1"/>
        <v>36</v>
      </c>
      <c r="C65" s="268">
        <f>IF(C64,DATE((YEAR(C64)-1900),MONTH(C64)+1,IF(DAY(C64)&gt;DAY(DATE((YEAR(C64)-1900),MONTH(C64)+2,1)-1),DAY(DATE((YEAR(C64)-1900),MONTH(C64)+2,1)-1),DAY('19. Mortgage Analysis'!E$37))),"")</f>
        <v>45272</v>
      </c>
      <c r="D65" s="269">
        <f t="shared" si="2"/>
        <v>586397.76107039943</v>
      </c>
      <c r="E65" s="269">
        <f>('19. Mortgage Analysis'!$E$35/12)*D65</f>
        <v>1588.1606028989986</v>
      </c>
      <c r="F65" s="438">
        <f>'19. Mortgage Analysis'!$E$45-'21. Mortgage Amortization'!E65</f>
        <v>1127.5268281126564</v>
      </c>
      <c r="G65" s="269">
        <f t="shared" si="3"/>
        <v>585270.23424228677</v>
      </c>
      <c r="H65" s="270">
        <f t="shared" si="4"/>
        <v>59034.981758706308</v>
      </c>
      <c r="I65" s="269">
        <f t="shared" si="5"/>
        <v>38729.765757713285</v>
      </c>
      <c r="J65" s="167"/>
      <c r="K65" s="167"/>
      <c r="L65" s="336"/>
      <c r="M65" s="167"/>
      <c r="N65" s="170"/>
      <c r="O65" s="167"/>
      <c r="P65" s="167"/>
      <c r="Q65" s="167"/>
      <c r="R65" s="167"/>
      <c r="S65" s="167"/>
      <c r="T65" s="167"/>
      <c r="U65" s="167"/>
      <c r="V65" s="167"/>
      <c r="W65" s="167"/>
      <c r="X65" s="167"/>
      <c r="Y65" s="167"/>
    </row>
    <row r="66" spans="1:25" ht="12.75" customHeight="1">
      <c r="A66" s="167"/>
      <c r="B66" s="267">
        <f t="shared" si="1"/>
        <v>37</v>
      </c>
      <c r="C66" s="268">
        <f>IF(C65,DATE((YEAR(C65)-1900),MONTH(C65)+1,IF(DAY(C65)&gt;DAY(DATE((YEAR(C65)-1900),MONTH(C65)+2,1)-1),DAY(DATE((YEAR(C65)-1900),MONTH(C65)+2,1)-1),DAY('19. Mortgage Analysis'!E$37))),"")</f>
        <v>45303</v>
      </c>
      <c r="D66" s="269">
        <f t="shared" si="2"/>
        <v>585270.23424228677</v>
      </c>
      <c r="E66" s="269">
        <f>('19. Mortgage Analysis'!$E$35/12)*D66</f>
        <v>1585.1068844061933</v>
      </c>
      <c r="F66" s="438">
        <f>'19. Mortgage Analysis'!$E$45-'21. Mortgage Amortization'!E66</f>
        <v>1130.5805466054617</v>
      </c>
      <c r="G66" s="269">
        <f t="shared" si="3"/>
        <v>584139.65369568125</v>
      </c>
      <c r="H66" s="270">
        <f t="shared" si="4"/>
        <v>60620.088643112504</v>
      </c>
      <c r="I66" s="269">
        <f t="shared" si="5"/>
        <v>39860.346304318744</v>
      </c>
      <c r="J66" s="167"/>
      <c r="K66" s="167"/>
      <c r="L66" s="336"/>
      <c r="M66" s="167"/>
      <c r="N66" s="170"/>
      <c r="O66" s="167"/>
      <c r="P66" s="167"/>
      <c r="Q66" s="167"/>
      <c r="R66" s="167"/>
      <c r="S66" s="167"/>
      <c r="T66" s="167"/>
      <c r="U66" s="167"/>
      <c r="V66" s="167"/>
      <c r="W66" s="167"/>
      <c r="X66" s="167"/>
      <c r="Y66" s="167"/>
    </row>
    <row r="67" spans="1:25" ht="12.75" customHeight="1">
      <c r="A67" s="167"/>
      <c r="B67" s="267">
        <f t="shared" si="1"/>
        <v>38</v>
      </c>
      <c r="C67" s="268">
        <f>IF(C66,DATE((YEAR(C66)-1900),MONTH(C66)+1,IF(DAY(C66)&gt;DAY(DATE((YEAR(C66)-1900),MONTH(C66)+2,1)-1),DAY(DATE((YEAR(C66)-1900),MONTH(C66)+2,1)-1),DAY('19. Mortgage Analysis'!E$37))),"")</f>
        <v>45334</v>
      </c>
      <c r="D67" s="269">
        <f t="shared" si="2"/>
        <v>584139.65369568125</v>
      </c>
      <c r="E67" s="269">
        <f>('19. Mortgage Analysis'!$E$35/12)*D67</f>
        <v>1582.0448954258034</v>
      </c>
      <c r="F67" s="438">
        <f>'19. Mortgage Analysis'!$E$45-'21. Mortgage Amortization'!E67</f>
        <v>1133.6425355858516</v>
      </c>
      <c r="G67" s="269">
        <f t="shared" si="3"/>
        <v>583006.01116009546</v>
      </c>
      <c r="H67" s="270">
        <f t="shared" si="4"/>
        <v>62202.133538538306</v>
      </c>
      <c r="I67" s="269">
        <f t="shared" si="5"/>
        <v>40993.988839904596</v>
      </c>
      <c r="J67" s="167"/>
      <c r="K67" s="167"/>
      <c r="L67" s="336"/>
      <c r="M67" s="167"/>
      <c r="N67" s="170"/>
      <c r="O67" s="167"/>
      <c r="P67" s="167"/>
      <c r="Q67" s="167"/>
      <c r="R67" s="167"/>
      <c r="S67" s="167"/>
      <c r="T67" s="167"/>
      <c r="U67" s="167"/>
      <c r="V67" s="167"/>
      <c r="W67" s="167"/>
      <c r="X67" s="167"/>
      <c r="Y67" s="167"/>
    </row>
    <row r="68" spans="1:25" ht="12.75" customHeight="1">
      <c r="A68" s="167"/>
      <c r="B68" s="267">
        <f t="shared" si="1"/>
        <v>39</v>
      </c>
      <c r="C68" s="268">
        <f>IF(C67,DATE((YEAR(C67)-1900),MONTH(C67)+1,IF(DAY(C67)&gt;DAY(DATE((YEAR(C67)-1900),MONTH(C67)+2,1)-1),DAY(DATE((YEAR(C67)-1900),MONTH(C67)+2,1)-1),DAY('19. Mortgage Analysis'!E$37))),"")</f>
        <v>45363</v>
      </c>
      <c r="D68" s="269">
        <f t="shared" si="2"/>
        <v>583006.01116009546</v>
      </c>
      <c r="E68" s="269">
        <f>('19. Mortgage Analysis'!$E$35/12)*D68</f>
        <v>1578.974613558592</v>
      </c>
      <c r="F68" s="438">
        <f>'19. Mortgage Analysis'!$E$45-'21. Mortgage Amortization'!E68</f>
        <v>1136.7128174530631</v>
      </c>
      <c r="G68" s="269">
        <f t="shared" si="3"/>
        <v>581869.29834264237</v>
      </c>
      <c r="H68" s="270">
        <f t="shared" si="4"/>
        <v>63781.108152096902</v>
      </c>
      <c r="I68" s="269">
        <f t="shared" si="5"/>
        <v>42130.701657357662</v>
      </c>
      <c r="J68" s="167"/>
      <c r="K68" s="167"/>
      <c r="L68" s="336"/>
      <c r="M68" s="167"/>
      <c r="N68" s="170"/>
      <c r="O68" s="167"/>
      <c r="P68" s="167"/>
      <c r="Q68" s="167"/>
      <c r="R68" s="167"/>
      <c r="S68" s="167"/>
      <c r="T68" s="167"/>
      <c r="U68" s="167"/>
      <c r="V68" s="167"/>
      <c r="W68" s="167"/>
      <c r="X68" s="167"/>
      <c r="Y68" s="167"/>
    </row>
    <row r="69" spans="1:25" ht="12.75" customHeight="1">
      <c r="A69" s="167"/>
      <c r="B69" s="267">
        <f t="shared" si="1"/>
        <v>40</v>
      </c>
      <c r="C69" s="268">
        <f>IF(C68,DATE((YEAR(C68)-1900),MONTH(C68)+1,IF(DAY(C68)&gt;DAY(DATE((YEAR(C68)-1900),MONTH(C68)+2,1)-1),DAY(DATE((YEAR(C68)-1900),MONTH(C68)+2,1)-1),DAY('19. Mortgage Analysis'!E$37))),"")</f>
        <v>45394</v>
      </c>
      <c r="D69" s="269">
        <f t="shared" si="2"/>
        <v>581869.29834264237</v>
      </c>
      <c r="E69" s="269">
        <f>('19. Mortgage Analysis'!$E$35/12)*D69</f>
        <v>1575.8960163446566</v>
      </c>
      <c r="F69" s="438">
        <f>'19. Mortgage Analysis'!$E$45-'21. Mortgage Amortization'!E69</f>
        <v>1139.7914146669984</v>
      </c>
      <c r="G69" s="269">
        <f t="shared" si="3"/>
        <v>580729.50692797534</v>
      </c>
      <c r="H69" s="270">
        <f t="shared" si="4"/>
        <v>65357.004168441556</v>
      </c>
      <c r="I69" s="269">
        <f t="shared" si="5"/>
        <v>43270.493072024663</v>
      </c>
      <c r="J69" s="167"/>
      <c r="K69" s="167"/>
      <c r="L69" s="336"/>
      <c r="M69" s="167"/>
      <c r="N69" s="170"/>
      <c r="O69" s="167"/>
      <c r="P69" s="167"/>
      <c r="Q69" s="167"/>
      <c r="R69" s="167"/>
      <c r="S69" s="167"/>
      <c r="T69" s="167"/>
      <c r="U69" s="167"/>
      <c r="V69" s="167"/>
      <c r="W69" s="167"/>
      <c r="X69" s="167"/>
      <c r="Y69" s="167"/>
    </row>
    <row r="70" spans="1:25" ht="12.75" customHeight="1">
      <c r="A70" s="167"/>
      <c r="B70" s="267">
        <f t="shared" si="1"/>
        <v>41</v>
      </c>
      <c r="C70" s="268">
        <f>IF(C69,DATE((YEAR(C69)-1900),MONTH(C69)+1,IF(DAY(C69)&gt;DAY(DATE((YEAR(C69)-1900),MONTH(C69)+2,1)-1),DAY(DATE((YEAR(C69)-1900),MONTH(C69)+2,1)-1),DAY('19. Mortgage Analysis'!E$37))),"")</f>
        <v>45424</v>
      </c>
      <c r="D70" s="269">
        <f t="shared" si="2"/>
        <v>580729.50692797534</v>
      </c>
      <c r="E70" s="269">
        <f>('19. Mortgage Analysis'!$E$35/12)*D70</f>
        <v>1572.8090812632665</v>
      </c>
      <c r="F70" s="438">
        <f>'19. Mortgage Analysis'!$E$45-'21. Mortgage Amortization'!E70</f>
        <v>1142.8783497483885</v>
      </c>
      <c r="G70" s="269">
        <f t="shared" si="3"/>
        <v>579586.6285782269</v>
      </c>
      <c r="H70" s="270">
        <f t="shared" si="4"/>
        <v>66929.813249704821</v>
      </c>
      <c r="I70" s="269">
        <f t="shared" si="5"/>
        <v>44413.371421773052</v>
      </c>
      <c r="J70" s="167"/>
      <c r="K70" s="167"/>
      <c r="L70" s="336"/>
      <c r="M70" s="167"/>
      <c r="N70" s="170"/>
      <c r="O70" s="167"/>
      <c r="P70" s="167"/>
      <c r="Q70" s="167"/>
      <c r="R70" s="167"/>
      <c r="S70" s="167"/>
      <c r="T70" s="167"/>
      <c r="U70" s="167"/>
      <c r="V70" s="167"/>
      <c r="W70" s="167"/>
      <c r="X70" s="167"/>
      <c r="Y70" s="167"/>
    </row>
    <row r="71" spans="1:25" ht="12.75" customHeight="1">
      <c r="A71" s="167"/>
      <c r="B71" s="267">
        <f t="shared" si="1"/>
        <v>42</v>
      </c>
      <c r="C71" s="268">
        <f>IF(C70,DATE((YEAR(C70)-1900),MONTH(C70)+1,IF(DAY(C70)&gt;DAY(DATE((YEAR(C70)-1900),MONTH(C70)+2,1)-1),DAY(DATE((YEAR(C70)-1900),MONTH(C70)+2,1)-1),DAY('19. Mortgage Analysis'!E$37))),"")</f>
        <v>45455</v>
      </c>
      <c r="D71" s="269">
        <f t="shared" si="2"/>
        <v>579586.6285782269</v>
      </c>
      <c r="E71" s="269">
        <f>('19. Mortgage Analysis'!$E$35/12)*D71</f>
        <v>1569.7137857326979</v>
      </c>
      <c r="F71" s="438">
        <f>'19. Mortgage Analysis'!$E$45-'21. Mortgage Amortization'!E71</f>
        <v>1145.9736452789571</v>
      </c>
      <c r="G71" s="269">
        <f t="shared" si="3"/>
        <v>578440.65493294795</v>
      </c>
      <c r="H71" s="270">
        <f t="shared" si="4"/>
        <v>68499.527035437524</v>
      </c>
      <c r="I71" s="269">
        <f t="shared" si="5"/>
        <v>45559.345067052011</v>
      </c>
      <c r="J71" s="167"/>
      <c r="K71" s="167"/>
      <c r="L71" s="336"/>
      <c r="M71" s="167"/>
      <c r="N71" s="170"/>
      <c r="O71" s="167"/>
      <c r="P71" s="167"/>
      <c r="Q71" s="167"/>
      <c r="R71" s="167"/>
      <c r="S71" s="167"/>
      <c r="T71" s="167"/>
      <c r="U71" s="167"/>
      <c r="V71" s="167"/>
      <c r="W71" s="167"/>
      <c r="X71" s="167"/>
      <c r="Y71" s="167"/>
    </row>
    <row r="72" spans="1:25" ht="12.75" customHeight="1">
      <c r="A72" s="167"/>
      <c r="B72" s="267">
        <f t="shared" si="1"/>
        <v>43</v>
      </c>
      <c r="C72" s="268">
        <f>IF(C71,DATE((YEAR(C71)-1900),MONTH(C71)+1,IF(DAY(C71)&gt;DAY(DATE((YEAR(C71)-1900),MONTH(C71)+2,1)-1),DAY(DATE((YEAR(C71)-1900),MONTH(C71)+2,1)-1),DAY('19. Mortgage Analysis'!E$37))),"")</f>
        <v>45485</v>
      </c>
      <c r="D72" s="269">
        <f t="shared" si="2"/>
        <v>578440.65493294795</v>
      </c>
      <c r="E72" s="269">
        <f>('19. Mortgage Analysis'!$E$35/12)*D72</f>
        <v>1566.6101071100675</v>
      </c>
      <c r="F72" s="438">
        <f>'19. Mortgage Analysis'!$E$45-'21. Mortgage Amortization'!E72</f>
        <v>1149.0773239015875</v>
      </c>
      <c r="G72" s="269">
        <f t="shared" si="3"/>
        <v>577291.57760904636</v>
      </c>
      <c r="H72" s="270">
        <f t="shared" si="4"/>
        <v>70066.137142547595</v>
      </c>
      <c r="I72" s="269">
        <f t="shared" si="5"/>
        <v>46708.422390953601</v>
      </c>
      <c r="J72" s="167"/>
      <c r="K72" s="167"/>
      <c r="L72" s="336"/>
      <c r="M72" s="167"/>
      <c r="N72" s="170"/>
      <c r="O72" s="167"/>
      <c r="P72" s="167"/>
      <c r="Q72" s="167"/>
      <c r="R72" s="167"/>
      <c r="S72" s="167"/>
      <c r="T72" s="167"/>
      <c r="U72" s="167"/>
      <c r="V72" s="167"/>
      <c r="W72" s="167"/>
      <c r="X72" s="167"/>
      <c r="Y72" s="167"/>
    </row>
    <row r="73" spans="1:25" ht="12.75" customHeight="1">
      <c r="A73" s="167"/>
      <c r="B73" s="267">
        <f t="shared" si="1"/>
        <v>44</v>
      </c>
      <c r="C73" s="268">
        <f>IF(C72,DATE((YEAR(C72)-1900),MONTH(C72)+1,IF(DAY(C72)&gt;DAY(DATE((YEAR(C72)-1900),MONTH(C72)+2,1)-1),DAY(DATE((YEAR(C72)-1900),MONTH(C72)+2,1)-1),DAY('19. Mortgage Analysis'!E$37))),"")</f>
        <v>45516</v>
      </c>
      <c r="D73" s="269">
        <f t="shared" si="2"/>
        <v>577291.57760904636</v>
      </c>
      <c r="E73" s="269">
        <f>('19. Mortgage Analysis'!$E$35/12)*D73</f>
        <v>1563.4980226911673</v>
      </c>
      <c r="F73" s="438">
        <f>'19. Mortgage Analysis'!$E$45-'21. Mortgage Amortization'!E73</f>
        <v>1152.1894083204877</v>
      </c>
      <c r="G73" s="269">
        <f t="shared" si="3"/>
        <v>576139.38820072589</v>
      </c>
      <c r="H73" s="270">
        <f t="shared" si="4"/>
        <v>71629.635165238768</v>
      </c>
      <c r="I73" s="269">
        <f t="shared" si="5"/>
        <v>47860.611799274091</v>
      </c>
      <c r="J73" s="167"/>
      <c r="K73" s="167"/>
      <c r="L73" s="336"/>
      <c r="M73" s="167"/>
      <c r="N73" s="170"/>
      <c r="O73" s="167"/>
      <c r="P73" s="167"/>
      <c r="Q73" s="167"/>
      <c r="R73" s="167"/>
      <c r="S73" s="167"/>
      <c r="T73" s="167"/>
      <c r="U73" s="167"/>
      <c r="V73" s="167"/>
      <c r="W73" s="167"/>
      <c r="X73" s="167"/>
      <c r="Y73" s="167"/>
    </row>
    <row r="74" spans="1:25" ht="12.75" customHeight="1">
      <c r="A74" s="167"/>
      <c r="B74" s="267">
        <f t="shared" si="1"/>
        <v>45</v>
      </c>
      <c r="C74" s="268">
        <f>IF(C73,DATE((YEAR(C73)-1900),MONTH(C73)+1,IF(DAY(C73)&gt;DAY(DATE((YEAR(C73)-1900),MONTH(C73)+2,1)-1),DAY(DATE((YEAR(C73)-1900),MONTH(C73)+2,1)-1),DAY('19. Mortgage Analysis'!E$37))),"")</f>
        <v>45547</v>
      </c>
      <c r="D74" s="269">
        <f t="shared" si="2"/>
        <v>576139.38820072589</v>
      </c>
      <c r="E74" s="269">
        <f>('19. Mortgage Analysis'!$E$35/12)*D74</f>
        <v>1560.3775097102994</v>
      </c>
      <c r="F74" s="438">
        <f>'19. Mortgage Analysis'!$E$45-'21. Mortgage Amortization'!E74</f>
        <v>1155.3099213013556</v>
      </c>
      <c r="G74" s="269">
        <f t="shared" si="3"/>
        <v>574984.07827942458</v>
      </c>
      <c r="H74" s="270">
        <f t="shared" si="4"/>
        <v>73190.012674949074</v>
      </c>
      <c r="I74" s="269">
        <f t="shared" si="5"/>
        <v>49015.921720575447</v>
      </c>
      <c r="J74" s="167"/>
      <c r="K74" s="167"/>
      <c r="L74" s="336"/>
      <c r="M74" s="167"/>
      <c r="N74" s="170"/>
      <c r="O74" s="167"/>
      <c r="P74" s="167"/>
      <c r="Q74" s="167"/>
      <c r="R74" s="167"/>
      <c r="S74" s="167"/>
      <c r="T74" s="167"/>
      <c r="U74" s="167"/>
      <c r="V74" s="167"/>
      <c r="W74" s="167"/>
      <c r="X74" s="167"/>
      <c r="Y74" s="167"/>
    </row>
    <row r="75" spans="1:25" ht="12.75" customHeight="1">
      <c r="A75" s="167"/>
      <c r="B75" s="267">
        <f t="shared" si="1"/>
        <v>46</v>
      </c>
      <c r="C75" s="268">
        <f>IF(C74,DATE((YEAR(C74)-1900),MONTH(C74)+1,IF(DAY(C74)&gt;DAY(DATE((YEAR(C74)-1900),MONTH(C74)+2,1)-1),DAY(DATE((YEAR(C74)-1900),MONTH(C74)+2,1)-1),DAY('19. Mortgage Analysis'!E$37))),"")</f>
        <v>45577</v>
      </c>
      <c r="D75" s="269">
        <f t="shared" si="2"/>
        <v>574984.07827942458</v>
      </c>
      <c r="E75" s="269">
        <f>('19. Mortgage Analysis'!$E$35/12)*D75</f>
        <v>1557.2485453401082</v>
      </c>
      <c r="F75" s="438">
        <f>'19. Mortgage Analysis'!$E$45-'21. Mortgage Amortization'!E75</f>
        <v>1158.4388856715468</v>
      </c>
      <c r="G75" s="269">
        <f t="shared" si="3"/>
        <v>573825.63939375302</v>
      </c>
      <c r="H75" s="270">
        <f t="shared" si="4"/>
        <v>74747.261220289176</v>
      </c>
      <c r="I75" s="269">
        <f t="shared" si="5"/>
        <v>50174.360606246992</v>
      </c>
      <c r="J75" s="167"/>
      <c r="K75" s="167"/>
      <c r="L75" s="336"/>
      <c r="M75" s="167"/>
      <c r="N75" s="170"/>
      <c r="O75" s="167"/>
      <c r="P75" s="167"/>
      <c r="Q75" s="167"/>
      <c r="R75" s="167"/>
      <c r="S75" s="167"/>
      <c r="T75" s="167"/>
      <c r="U75" s="167"/>
      <c r="V75" s="167"/>
      <c r="W75" s="167"/>
      <c r="X75" s="167"/>
      <c r="Y75" s="167"/>
    </row>
    <row r="76" spans="1:25" ht="12.75" customHeight="1">
      <c r="A76" s="167"/>
      <c r="B76" s="267">
        <f t="shared" si="1"/>
        <v>47</v>
      </c>
      <c r="C76" s="268">
        <f>IF(C75,DATE((YEAR(C75)-1900),MONTH(C75)+1,IF(DAY(C75)&gt;DAY(DATE((YEAR(C75)-1900),MONTH(C75)+2,1)-1),DAY(DATE((YEAR(C75)-1900),MONTH(C75)+2,1)-1),DAY('19. Mortgage Analysis'!E$37))),"")</f>
        <v>45608</v>
      </c>
      <c r="D76" s="269">
        <f t="shared" si="2"/>
        <v>573825.63939375302</v>
      </c>
      <c r="E76" s="269">
        <f>('19. Mortgage Analysis'!$E$35/12)*D76</f>
        <v>1554.1111066914145</v>
      </c>
      <c r="F76" s="438">
        <f>'19. Mortgage Analysis'!$E$45-'21. Mortgage Amortization'!E76</f>
        <v>1161.5763243202405</v>
      </c>
      <c r="G76" s="269">
        <f t="shared" si="3"/>
        <v>572664.06306943274</v>
      </c>
      <c r="H76" s="270">
        <f t="shared" si="4"/>
        <v>76301.372326980592</v>
      </c>
      <c r="I76" s="269">
        <f t="shared" si="5"/>
        <v>51335.93693056723</v>
      </c>
      <c r="J76" s="167"/>
      <c r="K76" s="167"/>
      <c r="L76" s="336"/>
      <c r="M76" s="167"/>
      <c r="N76" s="170"/>
      <c r="O76" s="167"/>
      <c r="P76" s="167"/>
      <c r="Q76" s="167"/>
      <c r="R76" s="167"/>
      <c r="S76" s="167"/>
      <c r="T76" s="167"/>
      <c r="U76" s="167"/>
      <c r="V76" s="167"/>
      <c r="W76" s="167"/>
      <c r="X76" s="167"/>
      <c r="Y76" s="167"/>
    </row>
    <row r="77" spans="1:25" ht="12.75" customHeight="1">
      <c r="A77" s="167"/>
      <c r="B77" s="267">
        <f t="shared" si="1"/>
        <v>48</v>
      </c>
      <c r="C77" s="268">
        <f>IF(C76,DATE((YEAR(C76)-1900),MONTH(C76)+1,IF(DAY(C76)&gt;DAY(DATE((YEAR(C76)-1900),MONTH(C76)+2,1)-1),DAY(DATE((YEAR(C76)-1900),MONTH(C76)+2,1)-1),DAY('19. Mortgage Analysis'!E$37))),"")</f>
        <v>45638</v>
      </c>
      <c r="D77" s="269">
        <f t="shared" si="2"/>
        <v>572664.06306943274</v>
      </c>
      <c r="E77" s="269">
        <f>('19. Mortgage Analysis'!$E$35/12)*D77</f>
        <v>1550.9651708130471</v>
      </c>
      <c r="F77" s="438">
        <f>'19. Mortgage Analysis'!$E$45-'21. Mortgage Amortization'!E77</f>
        <v>1164.722260198608</v>
      </c>
      <c r="G77" s="269">
        <f t="shared" si="3"/>
        <v>571499.34080923419</v>
      </c>
      <c r="H77" s="270">
        <f t="shared" si="4"/>
        <v>77852.337497793633</v>
      </c>
      <c r="I77" s="269">
        <f t="shared" si="5"/>
        <v>52500.659190765837</v>
      </c>
      <c r="J77" s="167"/>
      <c r="K77" s="167"/>
      <c r="L77" s="336"/>
      <c r="M77" s="167"/>
      <c r="N77" s="170"/>
      <c r="O77" s="167"/>
      <c r="P77" s="167"/>
      <c r="Q77" s="167"/>
      <c r="R77" s="167"/>
      <c r="S77" s="167"/>
      <c r="T77" s="167"/>
      <c r="U77" s="167"/>
      <c r="V77" s="167"/>
      <c r="W77" s="167"/>
      <c r="X77" s="167"/>
      <c r="Y77" s="167"/>
    </row>
    <row r="78" spans="1:25" ht="12.75" customHeight="1">
      <c r="A78" s="167"/>
      <c r="B78" s="267">
        <f t="shared" si="1"/>
        <v>49</v>
      </c>
      <c r="C78" s="268">
        <f>IF(C77,DATE((YEAR(C77)-1900),MONTH(C77)+1,IF(DAY(C77)&gt;DAY(DATE((YEAR(C77)-1900),MONTH(C77)+2,1)-1),DAY(DATE((YEAR(C77)-1900),MONTH(C77)+2,1)-1),DAY('19. Mortgage Analysis'!E$37))),"")</f>
        <v>45669</v>
      </c>
      <c r="D78" s="269">
        <f t="shared" si="2"/>
        <v>571499.34080923419</v>
      </c>
      <c r="E78" s="269">
        <f>('19. Mortgage Analysis'!$E$35/12)*D78</f>
        <v>1547.8107146916759</v>
      </c>
      <c r="F78" s="438">
        <f>'19. Mortgage Analysis'!$E$45-'21. Mortgage Amortization'!E78</f>
        <v>1167.8767163199791</v>
      </c>
      <c r="G78" s="269">
        <f t="shared" si="3"/>
        <v>570331.46409291425</v>
      </c>
      <c r="H78" s="270">
        <f t="shared" si="4"/>
        <v>79400.148212485306</v>
      </c>
      <c r="I78" s="269">
        <f t="shared" si="5"/>
        <v>53668.535907085818</v>
      </c>
      <c r="J78" s="167"/>
      <c r="K78" s="167"/>
      <c r="L78" s="336"/>
      <c r="M78" s="167"/>
      <c r="N78" s="170"/>
      <c r="O78" s="167"/>
      <c r="P78" s="167"/>
      <c r="Q78" s="167"/>
      <c r="R78" s="167"/>
      <c r="S78" s="167"/>
      <c r="T78" s="167"/>
      <c r="U78" s="167"/>
      <c r="V78" s="167"/>
      <c r="W78" s="167"/>
      <c r="X78" s="167"/>
      <c r="Y78" s="167"/>
    </row>
    <row r="79" spans="1:25" ht="12.75" customHeight="1">
      <c r="A79" s="167"/>
      <c r="B79" s="267">
        <f t="shared" si="1"/>
        <v>50</v>
      </c>
      <c r="C79" s="268">
        <f>IF(C78,DATE((YEAR(C78)-1900),MONTH(C78)+1,IF(DAY(C78)&gt;DAY(DATE((YEAR(C78)-1900),MONTH(C78)+2,1)-1),DAY(DATE((YEAR(C78)-1900),MONTH(C78)+2,1)-1),DAY('19. Mortgage Analysis'!E$37))),"")</f>
        <v>45700</v>
      </c>
      <c r="D79" s="269">
        <f t="shared" si="2"/>
        <v>570331.46409291425</v>
      </c>
      <c r="E79" s="269">
        <f>('19. Mortgage Analysis'!$E$35/12)*D79</f>
        <v>1544.6477152516427</v>
      </c>
      <c r="F79" s="438">
        <f>'19. Mortgage Analysis'!$E$45-'21. Mortgage Amortization'!E79</f>
        <v>1171.0397157600123</v>
      </c>
      <c r="G79" s="269">
        <f t="shared" si="3"/>
        <v>569160.42437715421</v>
      </c>
      <c r="H79" s="270">
        <f t="shared" si="4"/>
        <v>80944.795927736952</v>
      </c>
      <c r="I79" s="269">
        <f t="shared" si="5"/>
        <v>54839.575622845827</v>
      </c>
      <c r="J79" s="167"/>
      <c r="K79" s="167"/>
      <c r="L79" s="336"/>
      <c r="M79" s="167"/>
      <c r="N79" s="170"/>
      <c r="O79" s="167"/>
      <c r="P79" s="167"/>
      <c r="Q79" s="167"/>
      <c r="R79" s="167"/>
      <c r="S79" s="167"/>
      <c r="T79" s="167"/>
      <c r="U79" s="167"/>
      <c r="V79" s="167"/>
      <c r="W79" s="167"/>
      <c r="X79" s="167"/>
      <c r="Y79" s="167"/>
    </row>
    <row r="80" spans="1:25" ht="12.75" customHeight="1">
      <c r="A80" s="167"/>
      <c r="B80" s="267">
        <f t="shared" si="1"/>
        <v>51</v>
      </c>
      <c r="C80" s="268">
        <f>IF(C79,DATE((YEAR(C79)-1900),MONTH(C79)+1,IF(DAY(C79)&gt;DAY(DATE((YEAR(C79)-1900),MONTH(C79)+2,1)-1),DAY(DATE((YEAR(C79)-1900),MONTH(C79)+2,1)-1),DAY('19. Mortgage Analysis'!E$37))),"")</f>
        <v>45728</v>
      </c>
      <c r="D80" s="269">
        <f t="shared" si="2"/>
        <v>569160.42437715421</v>
      </c>
      <c r="E80" s="269">
        <f>('19. Mortgage Analysis'!$E$35/12)*D80</f>
        <v>1541.4761493547926</v>
      </c>
      <c r="F80" s="438">
        <f>'19. Mortgage Analysis'!$E$45-'21. Mortgage Amortization'!E80</f>
        <v>1174.2112816568624</v>
      </c>
      <c r="G80" s="269">
        <f t="shared" si="3"/>
        <v>567986.21309549734</v>
      </c>
      <c r="H80" s="270">
        <f t="shared" si="4"/>
        <v>82486.272077091751</v>
      </c>
      <c r="I80" s="269">
        <f t="shared" si="5"/>
        <v>56013.786904502689</v>
      </c>
      <c r="J80" s="167"/>
      <c r="K80" s="167"/>
      <c r="L80" s="336"/>
      <c r="M80" s="167"/>
      <c r="N80" s="170"/>
      <c r="O80" s="167"/>
      <c r="P80" s="167"/>
      <c r="Q80" s="167"/>
      <c r="R80" s="167"/>
      <c r="S80" s="167"/>
      <c r="T80" s="167"/>
      <c r="U80" s="167"/>
      <c r="V80" s="167"/>
      <c r="W80" s="167"/>
      <c r="X80" s="167"/>
      <c r="Y80" s="167"/>
    </row>
    <row r="81" spans="1:25" ht="12.75" customHeight="1">
      <c r="A81" s="167"/>
      <c r="B81" s="267">
        <f t="shared" si="1"/>
        <v>52</v>
      </c>
      <c r="C81" s="268">
        <f>IF(C80,DATE((YEAR(C80)-1900),MONTH(C80)+1,IF(DAY(C80)&gt;DAY(DATE((YEAR(C80)-1900),MONTH(C80)+2,1)-1),DAY(DATE((YEAR(C80)-1900),MONTH(C80)+2,1)-1),DAY('19. Mortgage Analysis'!E$37))),"")</f>
        <v>45759</v>
      </c>
      <c r="D81" s="269">
        <f t="shared" si="2"/>
        <v>567986.21309549734</v>
      </c>
      <c r="E81" s="269">
        <f>('19. Mortgage Analysis'!$E$35/12)*D81</f>
        <v>1538.2959938003053</v>
      </c>
      <c r="F81" s="438">
        <f>'19. Mortgage Analysis'!$E$45-'21. Mortgage Amortization'!E81</f>
        <v>1177.3914372113497</v>
      </c>
      <c r="G81" s="269">
        <f t="shared" si="3"/>
        <v>566808.82165828603</v>
      </c>
      <c r="H81" s="270">
        <f t="shared" si="4"/>
        <v>84024.568070892055</v>
      </c>
      <c r="I81" s="269">
        <f t="shared" si="5"/>
        <v>57191.17834171404</v>
      </c>
      <c r="J81" s="167"/>
      <c r="K81" s="167"/>
      <c r="L81" s="336"/>
      <c r="M81" s="167"/>
      <c r="N81" s="170"/>
      <c r="O81" s="167"/>
      <c r="P81" s="167"/>
      <c r="Q81" s="167"/>
      <c r="R81" s="167"/>
      <c r="S81" s="167"/>
      <c r="T81" s="167"/>
      <c r="U81" s="167"/>
      <c r="V81" s="167"/>
      <c r="W81" s="167"/>
      <c r="X81" s="167"/>
      <c r="Y81" s="167"/>
    </row>
    <row r="82" spans="1:25" ht="12.75" customHeight="1">
      <c r="A82" s="167"/>
      <c r="B82" s="267">
        <f t="shared" si="1"/>
        <v>53</v>
      </c>
      <c r="C82" s="268">
        <f>IF(C81,DATE((YEAR(C81)-1900),MONTH(C81)+1,IF(DAY(C81)&gt;DAY(DATE((YEAR(C81)-1900),MONTH(C81)+2,1)-1),DAY(DATE((YEAR(C81)-1900),MONTH(C81)+2,1)-1),DAY('19. Mortgage Analysis'!E$37))),"")</f>
        <v>45789</v>
      </c>
      <c r="D82" s="269">
        <f t="shared" si="2"/>
        <v>566808.82165828603</v>
      </c>
      <c r="E82" s="269">
        <f>('19. Mortgage Analysis'!$E$35/12)*D82</f>
        <v>1535.1072253245247</v>
      </c>
      <c r="F82" s="438">
        <f>'19. Mortgage Analysis'!$E$45-'21. Mortgage Amortization'!E82</f>
        <v>1180.5802056871303</v>
      </c>
      <c r="G82" s="269">
        <f t="shared" si="3"/>
        <v>565628.24145259894</v>
      </c>
      <c r="H82" s="270">
        <f t="shared" si="4"/>
        <v>85559.675296216577</v>
      </c>
      <c r="I82" s="269">
        <f t="shared" si="5"/>
        <v>58371.758547401172</v>
      </c>
      <c r="J82" s="167"/>
      <c r="K82" s="167"/>
      <c r="L82" s="336"/>
      <c r="M82" s="167"/>
      <c r="N82" s="170"/>
      <c r="O82" s="167"/>
      <c r="P82" s="167"/>
      <c r="Q82" s="167"/>
      <c r="R82" s="167"/>
      <c r="S82" s="167"/>
      <c r="T82" s="167"/>
      <c r="U82" s="167"/>
      <c r="V82" s="167"/>
      <c r="W82" s="167"/>
      <c r="X82" s="167"/>
      <c r="Y82" s="167"/>
    </row>
    <row r="83" spans="1:25" ht="12.75" customHeight="1">
      <c r="A83" s="167"/>
      <c r="B83" s="267">
        <f t="shared" si="1"/>
        <v>54</v>
      </c>
      <c r="C83" s="268">
        <f>IF(C82,DATE((YEAR(C82)-1900),MONTH(C82)+1,IF(DAY(C82)&gt;DAY(DATE((YEAR(C82)-1900),MONTH(C82)+2,1)-1),DAY(DATE((YEAR(C82)-1900),MONTH(C82)+2,1)-1),DAY('19. Mortgage Analysis'!E$37))),"")</f>
        <v>45820</v>
      </c>
      <c r="D83" s="269">
        <f t="shared" si="2"/>
        <v>565628.24145259894</v>
      </c>
      <c r="E83" s="269">
        <f>('19. Mortgage Analysis'!$E$35/12)*D83</f>
        <v>1531.9098206007889</v>
      </c>
      <c r="F83" s="438">
        <f>'19. Mortgage Analysis'!$E$45-'21. Mortgage Amortization'!E83</f>
        <v>1183.7776104108661</v>
      </c>
      <c r="G83" s="269">
        <f t="shared" si="3"/>
        <v>564444.46384218812</v>
      </c>
      <c r="H83" s="270">
        <f t="shared" si="4"/>
        <v>87091.585116817369</v>
      </c>
      <c r="I83" s="269">
        <f t="shared" si="5"/>
        <v>59555.536157812036</v>
      </c>
      <c r="J83" s="167"/>
      <c r="K83" s="167"/>
      <c r="L83" s="336"/>
      <c r="M83" s="167"/>
      <c r="N83" s="170"/>
      <c r="O83" s="167"/>
      <c r="P83" s="167"/>
      <c r="Q83" s="167"/>
      <c r="R83" s="167"/>
      <c r="S83" s="167"/>
      <c r="T83" s="167"/>
      <c r="U83" s="167"/>
      <c r="V83" s="167"/>
      <c r="W83" s="167"/>
      <c r="X83" s="167"/>
      <c r="Y83" s="167"/>
    </row>
    <row r="84" spans="1:25" ht="12.75" customHeight="1">
      <c r="A84" s="167"/>
      <c r="B84" s="267">
        <f t="shared" si="1"/>
        <v>55</v>
      </c>
      <c r="C84" s="268">
        <f>IF(C83,DATE((YEAR(C83)-1900),MONTH(C83)+1,IF(DAY(C83)&gt;DAY(DATE((YEAR(C83)-1900),MONTH(C83)+2,1)-1),DAY(DATE((YEAR(C83)-1900),MONTH(C83)+2,1)-1),DAY('19. Mortgage Analysis'!E$37))),"")</f>
        <v>45850</v>
      </c>
      <c r="D84" s="269">
        <f t="shared" si="2"/>
        <v>564444.46384218812</v>
      </c>
      <c r="E84" s="269">
        <f>('19. Mortgage Analysis'!$E$35/12)*D84</f>
        <v>1528.7037562392595</v>
      </c>
      <c r="F84" s="438">
        <f>'19. Mortgage Analysis'!$E$45-'21. Mortgage Amortization'!E84</f>
        <v>1186.9836747723955</v>
      </c>
      <c r="G84" s="269">
        <f t="shared" si="3"/>
        <v>563257.48016741569</v>
      </c>
      <c r="H84" s="270">
        <f t="shared" si="4"/>
        <v>88620.288873056634</v>
      </c>
      <c r="I84" s="269">
        <f t="shared" si="5"/>
        <v>60742.519832584432</v>
      </c>
      <c r="J84" s="167"/>
      <c r="K84" s="167"/>
      <c r="L84" s="336"/>
      <c r="M84" s="167"/>
      <c r="N84" s="170"/>
      <c r="O84" s="167"/>
      <c r="P84" s="167"/>
      <c r="Q84" s="167"/>
      <c r="R84" s="167"/>
      <c r="S84" s="167"/>
      <c r="T84" s="167"/>
      <c r="U84" s="167"/>
      <c r="V84" s="167"/>
      <c r="W84" s="167"/>
      <c r="X84" s="167"/>
      <c r="Y84" s="167"/>
    </row>
    <row r="85" spans="1:25" ht="12.75" customHeight="1">
      <c r="A85" s="167"/>
      <c r="B85" s="267">
        <f t="shared" si="1"/>
        <v>56</v>
      </c>
      <c r="C85" s="268">
        <f>IF(C84,DATE((YEAR(C84)-1900),MONTH(C84)+1,IF(DAY(C84)&gt;DAY(DATE((YEAR(C84)-1900),MONTH(C84)+2,1)-1),DAY(DATE((YEAR(C84)-1900),MONTH(C84)+2,1)-1),DAY('19. Mortgage Analysis'!E$37))),"")</f>
        <v>45881</v>
      </c>
      <c r="D85" s="269">
        <f t="shared" si="2"/>
        <v>563257.48016741569</v>
      </c>
      <c r="E85" s="269">
        <f>('19. Mortgage Analysis'!$E$35/12)*D85</f>
        <v>1525.4890087867509</v>
      </c>
      <c r="F85" s="438">
        <f>'19. Mortgage Analysis'!$E$45-'21. Mortgage Amortization'!E85</f>
        <v>1190.1984222249041</v>
      </c>
      <c r="G85" s="269">
        <f t="shared" si="3"/>
        <v>562067.28174519073</v>
      </c>
      <c r="H85" s="270">
        <f t="shared" si="4"/>
        <v>90145.777881843387</v>
      </c>
      <c r="I85" s="269">
        <f t="shared" si="5"/>
        <v>61932.718254809333</v>
      </c>
      <c r="J85" s="167"/>
      <c r="K85" s="167"/>
      <c r="L85" s="336"/>
      <c r="M85" s="167"/>
      <c r="N85" s="170"/>
      <c r="O85" s="167"/>
      <c r="P85" s="167"/>
      <c r="Q85" s="167"/>
      <c r="R85" s="167"/>
      <c r="S85" s="167"/>
      <c r="T85" s="167"/>
      <c r="U85" s="167"/>
      <c r="V85" s="167"/>
      <c r="W85" s="167"/>
      <c r="X85" s="167"/>
      <c r="Y85" s="167"/>
    </row>
    <row r="86" spans="1:25" ht="12.75" customHeight="1">
      <c r="A86" s="167"/>
      <c r="B86" s="267">
        <f t="shared" si="1"/>
        <v>57</v>
      </c>
      <c r="C86" s="268">
        <f>IF(C85,DATE((YEAR(C85)-1900),MONTH(C85)+1,IF(DAY(C85)&gt;DAY(DATE((YEAR(C85)-1900),MONTH(C85)+2,1)-1),DAY(DATE((YEAR(C85)-1900),MONTH(C85)+2,1)-1),DAY('19. Mortgage Analysis'!E$37))),"")</f>
        <v>45912</v>
      </c>
      <c r="D86" s="269">
        <f t="shared" si="2"/>
        <v>562067.28174519073</v>
      </c>
      <c r="E86" s="269">
        <f>('19. Mortgage Analysis'!$E$35/12)*D86</f>
        <v>1522.2655547265583</v>
      </c>
      <c r="F86" s="438">
        <f>'19. Mortgage Analysis'!$E$45-'21. Mortgage Amortization'!E86</f>
        <v>1193.4218762850967</v>
      </c>
      <c r="G86" s="269">
        <f t="shared" si="3"/>
        <v>560873.85986890562</v>
      </c>
      <c r="H86" s="270">
        <f t="shared" si="4"/>
        <v>91668.043436569948</v>
      </c>
      <c r="I86" s="269">
        <f t="shared" si="5"/>
        <v>63126.140131094427</v>
      </c>
      <c r="J86" s="167"/>
      <c r="K86" s="167"/>
      <c r="L86" s="336"/>
      <c r="M86" s="167"/>
      <c r="N86" s="170"/>
      <c r="O86" s="167"/>
      <c r="P86" s="167"/>
      <c r="Q86" s="167"/>
      <c r="R86" s="167"/>
      <c r="S86" s="167"/>
      <c r="T86" s="167"/>
      <c r="U86" s="167"/>
      <c r="V86" s="167"/>
      <c r="W86" s="167"/>
      <c r="X86" s="167"/>
      <c r="Y86" s="167"/>
    </row>
    <row r="87" spans="1:25" ht="12.75" customHeight="1">
      <c r="A87" s="167"/>
      <c r="B87" s="267">
        <f t="shared" si="1"/>
        <v>58</v>
      </c>
      <c r="C87" s="268">
        <f>IF(C86,DATE((YEAR(C86)-1900),MONTH(C86)+1,IF(DAY(C86)&gt;DAY(DATE((YEAR(C86)-1900),MONTH(C86)+2,1)-1),DAY(DATE((YEAR(C86)-1900),MONTH(C86)+2,1)-1),DAY('19. Mortgage Analysis'!E$37))),"")</f>
        <v>45942</v>
      </c>
      <c r="D87" s="269">
        <f t="shared" si="2"/>
        <v>560873.85986890562</v>
      </c>
      <c r="E87" s="269">
        <f>('19. Mortgage Analysis'!$E$35/12)*D87</f>
        <v>1519.0333704782861</v>
      </c>
      <c r="F87" s="438">
        <f>'19. Mortgage Analysis'!$E$45-'21. Mortgage Amortization'!E87</f>
        <v>1196.6540605333689</v>
      </c>
      <c r="G87" s="269">
        <f t="shared" si="3"/>
        <v>559677.20580837224</v>
      </c>
      <c r="H87" s="270">
        <f t="shared" si="4"/>
        <v>93187.07680704823</v>
      </c>
      <c r="I87" s="269">
        <f t="shared" si="5"/>
        <v>64322.7941916278</v>
      </c>
      <c r="J87" s="167"/>
      <c r="K87" s="167"/>
      <c r="L87" s="336"/>
      <c r="M87" s="167"/>
      <c r="N87" s="170"/>
      <c r="O87" s="167"/>
      <c r="P87" s="167"/>
      <c r="Q87" s="167"/>
      <c r="R87" s="167"/>
      <c r="S87" s="167"/>
      <c r="T87" s="167"/>
      <c r="U87" s="167"/>
      <c r="V87" s="167"/>
      <c r="W87" s="167"/>
      <c r="X87" s="167"/>
      <c r="Y87" s="167"/>
    </row>
    <row r="88" spans="1:25" ht="12.75" customHeight="1">
      <c r="A88" s="167"/>
      <c r="B88" s="267">
        <f t="shared" si="1"/>
        <v>59</v>
      </c>
      <c r="C88" s="268">
        <f>IF(C87,DATE((YEAR(C87)-1900),MONTH(C87)+1,IF(DAY(C87)&gt;DAY(DATE((YEAR(C87)-1900),MONTH(C87)+2,1)-1),DAY(DATE((YEAR(C87)-1900),MONTH(C87)+2,1)-1),DAY('19. Mortgage Analysis'!E$37))),"")</f>
        <v>45973</v>
      </c>
      <c r="D88" s="269">
        <f t="shared" si="2"/>
        <v>559677.20580837224</v>
      </c>
      <c r="E88" s="269">
        <f>('19. Mortgage Analysis'!$E$35/12)*D88</f>
        <v>1515.7924323976749</v>
      </c>
      <c r="F88" s="438">
        <f>'19. Mortgage Analysis'!$E$45-'21. Mortgage Amortization'!E88</f>
        <v>1199.8949986139801</v>
      </c>
      <c r="G88" s="269">
        <f t="shared" si="3"/>
        <v>558477.31080975826</v>
      </c>
      <c r="H88" s="270">
        <f t="shared" si="4"/>
        <v>94702.869239445907</v>
      </c>
      <c r="I88" s="269">
        <f t="shared" si="5"/>
        <v>65522.689190241777</v>
      </c>
      <c r="J88" s="167"/>
      <c r="K88" s="167"/>
      <c r="L88" s="336"/>
      <c r="M88" s="167"/>
      <c r="N88" s="170"/>
      <c r="O88" s="167"/>
      <c r="P88" s="167"/>
      <c r="Q88" s="167"/>
      <c r="R88" s="167"/>
      <c r="S88" s="167"/>
      <c r="T88" s="167"/>
      <c r="U88" s="167"/>
      <c r="V88" s="167"/>
      <c r="W88" s="167"/>
      <c r="X88" s="167"/>
      <c r="Y88" s="167"/>
    </row>
    <row r="89" spans="1:25" ht="12.75" customHeight="1">
      <c r="A89" s="167"/>
      <c r="B89" s="267">
        <f t="shared" si="1"/>
        <v>60</v>
      </c>
      <c r="C89" s="268">
        <f>IF(C88,DATE((YEAR(C88)-1900),MONTH(C88)+1,IF(DAY(C88)&gt;DAY(DATE((YEAR(C88)-1900),MONTH(C88)+2,1)-1),DAY(DATE((YEAR(C88)-1900),MONTH(C88)+2,1)-1),DAY('19. Mortgage Analysis'!E$37))),"")</f>
        <v>46003</v>
      </c>
      <c r="D89" s="269">
        <f t="shared" si="2"/>
        <v>558477.31080975826</v>
      </c>
      <c r="E89" s="269">
        <f>('19. Mortgage Analysis'!$E$35/12)*D89</f>
        <v>1512.5427167764287</v>
      </c>
      <c r="F89" s="438">
        <f>'19. Mortgage Analysis'!$E$45-'21. Mortgage Amortization'!E89</f>
        <v>1203.1447142352263</v>
      </c>
      <c r="G89" s="269">
        <f t="shared" si="3"/>
        <v>557274.16609552305</v>
      </c>
      <c r="H89" s="270">
        <f t="shared" si="4"/>
        <v>96215.411956222335</v>
      </c>
      <c r="I89" s="269">
        <f t="shared" si="5"/>
        <v>66725.833904477011</v>
      </c>
      <c r="J89" s="167"/>
      <c r="K89" s="167"/>
      <c r="L89" s="336"/>
      <c r="M89" s="167"/>
      <c r="N89" s="170"/>
      <c r="O89" s="167"/>
      <c r="P89" s="167"/>
      <c r="Q89" s="167"/>
      <c r="R89" s="167"/>
      <c r="S89" s="167"/>
      <c r="T89" s="167"/>
      <c r="U89" s="167"/>
      <c r="V89" s="167"/>
      <c r="W89" s="167"/>
      <c r="X89" s="167"/>
      <c r="Y89" s="167"/>
    </row>
    <row r="90" spans="1:25" ht="12.75" customHeight="1">
      <c r="A90" s="167"/>
      <c r="B90" s="267">
        <f t="shared" si="1"/>
        <v>61</v>
      </c>
      <c r="C90" s="268">
        <f>IF(C89,DATE((YEAR(C89)-1900),MONTH(C89)+1,IF(DAY(C89)&gt;DAY(DATE((YEAR(C89)-1900),MONTH(C89)+2,1)-1),DAY(DATE((YEAR(C89)-1900),MONTH(C89)+2,1)-1),DAY('19. Mortgage Analysis'!E$37))),"")</f>
        <v>46034</v>
      </c>
      <c r="D90" s="269">
        <f t="shared" si="2"/>
        <v>557274.16609552305</v>
      </c>
      <c r="E90" s="269">
        <f>('19. Mortgage Analysis'!$E$35/12)*D90</f>
        <v>1509.2841998420417</v>
      </c>
      <c r="F90" s="438">
        <f>'19. Mortgage Analysis'!$E$45-'21. Mortgage Amortization'!E90</f>
        <v>1206.4032311696133</v>
      </c>
      <c r="G90" s="269">
        <f t="shared" si="3"/>
        <v>556067.76286435348</v>
      </c>
      <c r="H90" s="270">
        <f t="shared" si="4"/>
        <v>97724.696156064383</v>
      </c>
      <c r="I90" s="269">
        <f t="shared" si="5"/>
        <v>67932.237135646617</v>
      </c>
      <c r="J90" s="167"/>
      <c r="K90" s="167"/>
      <c r="L90" s="336"/>
      <c r="M90" s="167"/>
      <c r="N90" s="170"/>
      <c r="O90" s="167"/>
      <c r="P90" s="167"/>
      <c r="Q90" s="167"/>
      <c r="R90" s="167"/>
      <c r="S90" s="167"/>
      <c r="T90" s="167"/>
      <c r="U90" s="167"/>
      <c r="V90" s="167"/>
      <c r="W90" s="167"/>
      <c r="X90" s="167"/>
      <c r="Y90" s="167"/>
    </row>
    <row r="91" spans="1:25" ht="12.75" customHeight="1">
      <c r="A91" s="167"/>
      <c r="B91" s="267">
        <f t="shared" si="1"/>
        <v>62</v>
      </c>
      <c r="C91" s="268">
        <f>IF(C90,DATE((YEAR(C90)-1900),MONTH(C90)+1,IF(DAY(C90)&gt;DAY(DATE((YEAR(C90)-1900),MONTH(C90)+2,1)-1),DAY(DATE((YEAR(C90)-1900),MONTH(C90)+2,1)-1),DAY('19. Mortgage Analysis'!E$37))),"")</f>
        <v>46065</v>
      </c>
      <c r="D91" s="269">
        <f t="shared" si="2"/>
        <v>556067.76286435348</v>
      </c>
      <c r="E91" s="269">
        <f>('19. Mortgage Analysis'!$E$35/12)*D91</f>
        <v>1506.0168577576242</v>
      </c>
      <c r="F91" s="438">
        <f>'19. Mortgage Analysis'!$E$45-'21. Mortgage Amortization'!E91</f>
        <v>1209.6705732540308</v>
      </c>
      <c r="G91" s="269">
        <f t="shared" si="3"/>
        <v>554858.09229109949</v>
      </c>
      <c r="H91" s="270">
        <f t="shared" si="4"/>
        <v>99230.713013822009</v>
      </c>
      <c r="I91" s="269">
        <f t="shared" si="5"/>
        <v>69141.907708900646</v>
      </c>
      <c r="J91" s="167"/>
      <c r="K91" s="167"/>
      <c r="L91" s="336"/>
      <c r="M91" s="167"/>
      <c r="N91" s="170"/>
      <c r="O91" s="167"/>
      <c r="P91" s="167"/>
      <c r="Q91" s="167"/>
      <c r="R91" s="167"/>
      <c r="S91" s="167"/>
      <c r="T91" s="167"/>
      <c r="U91" s="167"/>
      <c r="V91" s="167"/>
      <c r="W91" s="167"/>
      <c r="X91" s="167"/>
      <c r="Y91" s="167"/>
    </row>
    <row r="92" spans="1:25" ht="12.75" customHeight="1">
      <c r="A92" s="167"/>
      <c r="B92" s="267">
        <f t="shared" si="1"/>
        <v>63</v>
      </c>
      <c r="C92" s="268">
        <f>IF(C91,DATE((YEAR(C91)-1900),MONTH(C91)+1,IF(DAY(C91)&gt;DAY(DATE((YEAR(C91)-1900),MONTH(C91)+2,1)-1),DAY(DATE((YEAR(C91)-1900),MONTH(C91)+2,1)-1),DAY('19. Mortgage Analysis'!E$37))),"")</f>
        <v>46093</v>
      </c>
      <c r="D92" s="269">
        <f t="shared" si="2"/>
        <v>554858.09229109949</v>
      </c>
      <c r="E92" s="269">
        <f>('19. Mortgage Analysis'!$E$35/12)*D92</f>
        <v>1502.7406666217278</v>
      </c>
      <c r="F92" s="438">
        <f>'19. Mortgage Analysis'!$E$45-'21. Mortgage Amortization'!E92</f>
        <v>1212.9467643899272</v>
      </c>
      <c r="G92" s="269">
        <f t="shared" si="3"/>
        <v>553645.1455267095</v>
      </c>
      <c r="H92" s="270">
        <f t="shared" si="4"/>
        <v>100733.45368044374</v>
      </c>
      <c r="I92" s="269">
        <f t="shared" si="5"/>
        <v>70354.854473290572</v>
      </c>
      <c r="J92" s="167"/>
      <c r="K92" s="167"/>
      <c r="L92" s="336"/>
      <c r="M92" s="167"/>
      <c r="N92" s="170"/>
      <c r="O92" s="167"/>
      <c r="P92" s="167"/>
      <c r="Q92" s="167"/>
      <c r="R92" s="167"/>
      <c r="S92" s="167"/>
      <c r="T92" s="167"/>
      <c r="U92" s="167"/>
      <c r="V92" s="167"/>
      <c r="W92" s="167"/>
      <c r="X92" s="167"/>
      <c r="Y92" s="167"/>
    </row>
    <row r="93" spans="1:25" ht="12.75" customHeight="1">
      <c r="A93" s="167"/>
      <c r="B93" s="267">
        <f t="shared" si="1"/>
        <v>64</v>
      </c>
      <c r="C93" s="268">
        <f>IF(C92,DATE((YEAR(C92)-1900),MONTH(C92)+1,IF(DAY(C92)&gt;DAY(DATE((YEAR(C92)-1900),MONTH(C92)+2,1)-1),DAY(DATE((YEAR(C92)-1900),MONTH(C92)+2,1)-1),DAY('19. Mortgage Analysis'!E$37))),"")</f>
        <v>46124</v>
      </c>
      <c r="D93" s="269">
        <f t="shared" si="2"/>
        <v>553645.1455267095</v>
      </c>
      <c r="E93" s="269">
        <f>('19. Mortgage Analysis'!$E$35/12)*D93</f>
        <v>1499.4556024681717</v>
      </c>
      <c r="F93" s="438">
        <f>'19. Mortgage Analysis'!$E$45-'21. Mortgage Amortization'!E93</f>
        <v>1216.2318285434833</v>
      </c>
      <c r="G93" s="269">
        <f t="shared" si="3"/>
        <v>552428.91369816603</v>
      </c>
      <c r="H93" s="270">
        <f t="shared" si="4"/>
        <v>102232.9092829119</v>
      </c>
      <c r="I93" s="269">
        <f t="shared" si="5"/>
        <v>71571.086301834061</v>
      </c>
      <c r="J93" s="167"/>
      <c r="K93" s="167"/>
      <c r="L93" s="336"/>
      <c r="M93" s="167"/>
      <c r="N93" s="170"/>
      <c r="O93" s="167"/>
      <c r="P93" s="167"/>
      <c r="Q93" s="167"/>
      <c r="R93" s="167"/>
      <c r="S93" s="167"/>
      <c r="T93" s="167"/>
      <c r="U93" s="167"/>
      <c r="V93" s="167"/>
      <c r="W93" s="167"/>
      <c r="X93" s="167"/>
      <c r="Y93" s="167"/>
    </row>
    <row r="94" spans="1:25" ht="12.75" customHeight="1">
      <c r="A94" s="167"/>
      <c r="B94" s="267">
        <f t="shared" si="1"/>
        <v>65</v>
      </c>
      <c r="C94" s="268">
        <f>IF(C93,DATE((YEAR(C93)-1900),MONTH(C93)+1,IF(DAY(C93)&gt;DAY(DATE((YEAR(C93)-1900),MONTH(C93)+2,1)-1),DAY(DATE((YEAR(C93)-1900),MONTH(C93)+2,1)-1),DAY('19. Mortgage Analysis'!E$37))),"")</f>
        <v>46154</v>
      </c>
      <c r="D94" s="269">
        <f t="shared" si="2"/>
        <v>552428.91369816603</v>
      </c>
      <c r="E94" s="269">
        <f>('19. Mortgage Analysis'!$E$35/12)*D94</f>
        <v>1496.1616412658664</v>
      </c>
      <c r="F94" s="438">
        <f>'19. Mortgage Analysis'!$E$45-'21. Mortgage Amortization'!E94</f>
        <v>1219.5257897457886</v>
      </c>
      <c r="G94" s="269">
        <f t="shared" si="3"/>
        <v>551209.38790842029</v>
      </c>
      <c r="H94" s="270">
        <f t="shared" si="4"/>
        <v>103729.07092417777</v>
      </c>
      <c r="I94" s="269">
        <f t="shared" si="5"/>
        <v>72790.612091579853</v>
      </c>
      <c r="J94" s="167"/>
      <c r="K94" s="167"/>
      <c r="L94" s="336"/>
      <c r="M94" s="167"/>
      <c r="N94" s="170"/>
      <c r="O94" s="167"/>
      <c r="P94" s="167"/>
      <c r="Q94" s="167"/>
      <c r="R94" s="167"/>
      <c r="S94" s="167"/>
      <c r="T94" s="167"/>
      <c r="U94" s="167"/>
      <c r="V94" s="167"/>
      <c r="W94" s="167"/>
      <c r="X94" s="167"/>
      <c r="Y94" s="167"/>
    </row>
    <row r="95" spans="1:25" ht="12.75" customHeight="1">
      <c r="A95" s="167"/>
      <c r="B95" s="267">
        <f t="shared" si="1"/>
        <v>66</v>
      </c>
      <c r="C95" s="268">
        <f>IF(C94,DATE((YEAR(C94)-1900),MONTH(C94)+1,IF(DAY(C94)&gt;DAY(DATE((YEAR(C94)-1900),MONTH(C94)+2,1)-1),DAY(DATE((YEAR(C94)-1900),MONTH(C94)+2,1)-1),DAY('19. Mortgage Analysis'!E$37))),"")</f>
        <v>46185</v>
      </c>
      <c r="D95" s="269">
        <f t="shared" si="2"/>
        <v>551209.38790842029</v>
      </c>
      <c r="E95" s="269">
        <f>('19. Mortgage Analysis'!$E$35/12)*D95</f>
        <v>1492.8587589186384</v>
      </c>
      <c r="F95" s="438">
        <f>'19. Mortgage Analysis'!$E$45-'21. Mortgage Amortization'!E95</f>
        <v>1222.8286720930166</v>
      </c>
      <c r="G95" s="269">
        <f t="shared" si="3"/>
        <v>549986.5592363273</v>
      </c>
      <c r="H95" s="270">
        <f t="shared" si="4"/>
        <v>105221.9296830964</v>
      </c>
      <c r="I95" s="269">
        <f t="shared" si="5"/>
        <v>74013.440763672872</v>
      </c>
      <c r="J95" s="167"/>
      <c r="K95" s="167"/>
      <c r="L95" s="336"/>
      <c r="M95" s="167"/>
      <c r="N95" s="170"/>
      <c r="O95" s="167"/>
      <c r="P95" s="167"/>
      <c r="Q95" s="167"/>
      <c r="R95" s="167"/>
      <c r="S95" s="167"/>
      <c r="T95" s="167"/>
      <c r="U95" s="167"/>
      <c r="V95" s="167"/>
      <c r="W95" s="167"/>
      <c r="X95" s="167"/>
      <c r="Y95" s="167"/>
    </row>
    <row r="96" spans="1:25" ht="12.75" customHeight="1">
      <c r="A96" s="167"/>
      <c r="B96" s="267">
        <f t="shared" si="1"/>
        <v>67</v>
      </c>
      <c r="C96" s="268">
        <f>IF(C95,DATE((YEAR(C95)-1900),MONTH(C95)+1,IF(DAY(C95)&gt;DAY(DATE((YEAR(C95)-1900),MONTH(C95)+2,1)-1),DAY(DATE((YEAR(C95)-1900),MONTH(C95)+2,1)-1),DAY('19. Mortgage Analysis'!E$37))),"")</f>
        <v>46215</v>
      </c>
      <c r="D96" s="269">
        <f t="shared" si="2"/>
        <v>549986.5592363273</v>
      </c>
      <c r="E96" s="269">
        <f>('19. Mortgage Analysis'!$E$35/12)*D96</f>
        <v>1489.5469312650532</v>
      </c>
      <c r="F96" s="438">
        <f>'19. Mortgage Analysis'!$E$45-'21. Mortgage Amortization'!E96</f>
        <v>1226.1404997466018</v>
      </c>
      <c r="G96" s="269">
        <f t="shared" si="3"/>
        <v>548760.41873658064</v>
      </c>
      <c r="H96" s="270">
        <f t="shared" si="4"/>
        <v>106711.47661436145</v>
      </c>
      <c r="I96" s="269">
        <f t="shared" si="5"/>
        <v>75239.581263419474</v>
      </c>
      <c r="J96" s="167"/>
      <c r="K96" s="167"/>
      <c r="L96" s="336"/>
      <c r="M96" s="167"/>
      <c r="N96" s="170"/>
      <c r="O96" s="167"/>
      <c r="P96" s="167"/>
      <c r="Q96" s="167"/>
      <c r="R96" s="167"/>
      <c r="S96" s="167"/>
      <c r="T96" s="167"/>
      <c r="U96" s="167"/>
      <c r="V96" s="167"/>
      <c r="W96" s="167"/>
      <c r="X96" s="167"/>
      <c r="Y96" s="167"/>
    </row>
    <row r="97" spans="1:25" ht="12.75" customHeight="1">
      <c r="A97" s="167"/>
      <c r="B97" s="267">
        <f t="shared" si="1"/>
        <v>68</v>
      </c>
      <c r="C97" s="268">
        <f>IF(C96,DATE((YEAR(C96)-1900),MONTH(C96)+1,IF(DAY(C96)&gt;DAY(DATE((YEAR(C96)-1900),MONTH(C96)+2,1)-1),DAY(DATE((YEAR(C96)-1900),MONTH(C96)+2,1)-1),DAY('19. Mortgage Analysis'!E$37))),"")</f>
        <v>46246</v>
      </c>
      <c r="D97" s="269">
        <f t="shared" si="2"/>
        <v>548760.41873658064</v>
      </c>
      <c r="E97" s="269">
        <f>('19. Mortgage Analysis'!$E$35/12)*D97</f>
        <v>1486.2261340782393</v>
      </c>
      <c r="F97" s="438">
        <f>'19. Mortgage Analysis'!$E$45-'21. Mortgage Amortization'!E97</f>
        <v>1229.4612969334157</v>
      </c>
      <c r="G97" s="269">
        <f t="shared" si="3"/>
        <v>547530.95743964717</v>
      </c>
      <c r="H97" s="270">
        <f t="shared" si="4"/>
        <v>108197.7027484397</v>
      </c>
      <c r="I97" s="269">
        <f t="shared" si="5"/>
        <v>76469.042560352886</v>
      </c>
      <c r="J97" s="167"/>
      <c r="K97" s="167"/>
      <c r="L97" s="336"/>
      <c r="M97" s="167"/>
      <c r="N97" s="170"/>
      <c r="O97" s="167"/>
      <c r="P97" s="167"/>
      <c r="Q97" s="167"/>
      <c r="R97" s="167"/>
      <c r="S97" s="167"/>
      <c r="T97" s="167"/>
      <c r="U97" s="167"/>
      <c r="V97" s="167"/>
      <c r="W97" s="167"/>
      <c r="X97" s="167"/>
      <c r="Y97" s="167"/>
    </row>
    <row r="98" spans="1:25" ht="12.75" customHeight="1">
      <c r="A98" s="167"/>
      <c r="B98" s="267">
        <f t="shared" si="1"/>
        <v>69</v>
      </c>
      <c r="C98" s="268">
        <f>IF(C97,DATE((YEAR(C97)-1900),MONTH(C97)+1,IF(DAY(C97)&gt;DAY(DATE((YEAR(C97)-1900),MONTH(C97)+2,1)-1),DAY(DATE((YEAR(C97)-1900),MONTH(C97)+2,1)-1),DAY('19. Mortgage Analysis'!E$37))),"")</f>
        <v>46277</v>
      </c>
      <c r="D98" s="269">
        <f t="shared" si="2"/>
        <v>547530.95743964717</v>
      </c>
      <c r="E98" s="269">
        <f>('19. Mortgage Analysis'!$E$35/12)*D98</f>
        <v>1482.8963430657111</v>
      </c>
      <c r="F98" s="438">
        <f>'19. Mortgage Analysis'!$E$45-'21. Mortgage Amortization'!E98</f>
        <v>1232.7910879459439</v>
      </c>
      <c r="G98" s="269">
        <f t="shared" si="3"/>
        <v>546298.16635170125</v>
      </c>
      <c r="H98" s="270">
        <f t="shared" si="4"/>
        <v>109680.59909150541</v>
      </c>
      <c r="I98" s="269">
        <f t="shared" si="5"/>
        <v>77701.833648298823</v>
      </c>
      <c r="J98" s="167"/>
      <c r="K98" s="167"/>
      <c r="L98" s="336"/>
      <c r="M98" s="167"/>
      <c r="N98" s="170"/>
      <c r="O98" s="167"/>
      <c r="P98" s="167"/>
      <c r="Q98" s="167"/>
      <c r="R98" s="167"/>
      <c r="S98" s="167"/>
      <c r="T98" s="167"/>
      <c r="U98" s="167"/>
      <c r="V98" s="167"/>
      <c r="W98" s="167"/>
      <c r="X98" s="167"/>
      <c r="Y98" s="167"/>
    </row>
    <row r="99" spans="1:25" ht="12.75" customHeight="1">
      <c r="A99" s="167"/>
      <c r="B99" s="267">
        <f t="shared" si="1"/>
        <v>70</v>
      </c>
      <c r="C99" s="268">
        <f>IF(C98,DATE((YEAR(C98)-1900),MONTH(C98)+1,IF(DAY(C98)&gt;DAY(DATE((YEAR(C98)-1900),MONTH(C98)+2,1)-1),DAY(DATE((YEAR(C98)-1900),MONTH(C98)+2,1)-1),DAY('19. Mortgage Analysis'!E$37))),"")</f>
        <v>46307</v>
      </c>
      <c r="D99" s="269">
        <f t="shared" si="2"/>
        <v>546298.16635170125</v>
      </c>
      <c r="E99" s="269">
        <f>('19. Mortgage Analysis'!$E$35/12)*D99</f>
        <v>1479.557533869191</v>
      </c>
      <c r="F99" s="438">
        <f>'19. Mortgage Analysis'!$E$45-'21. Mortgage Amortization'!E99</f>
        <v>1236.129897142464</v>
      </c>
      <c r="G99" s="269">
        <f t="shared" si="3"/>
        <v>545062.03645455884</v>
      </c>
      <c r="H99" s="270">
        <f t="shared" si="4"/>
        <v>111160.1566253746</v>
      </c>
      <c r="I99" s="269">
        <f t="shared" si="5"/>
        <v>78937.963545441293</v>
      </c>
      <c r="J99" s="167"/>
      <c r="K99" s="167"/>
      <c r="L99" s="336"/>
      <c r="M99" s="167"/>
      <c r="N99" s="170"/>
      <c r="O99" s="167"/>
      <c r="P99" s="167"/>
      <c r="Q99" s="167"/>
      <c r="R99" s="167"/>
      <c r="S99" s="167"/>
      <c r="T99" s="167"/>
      <c r="U99" s="167"/>
      <c r="V99" s="167"/>
      <c r="W99" s="167"/>
      <c r="X99" s="167"/>
      <c r="Y99" s="167"/>
    </row>
    <row r="100" spans="1:25" ht="12.75" customHeight="1">
      <c r="A100" s="167"/>
      <c r="B100" s="267">
        <f t="shared" si="1"/>
        <v>71</v>
      </c>
      <c r="C100" s="268">
        <f>IF(C99,DATE((YEAR(C99)-1900),MONTH(C99)+1,IF(DAY(C99)&gt;DAY(DATE((YEAR(C99)-1900),MONTH(C99)+2,1)-1),DAY(DATE((YEAR(C99)-1900),MONTH(C99)+2,1)-1),DAY('19. Mortgage Analysis'!E$37))),"")</f>
        <v>46338</v>
      </c>
      <c r="D100" s="269">
        <f t="shared" si="2"/>
        <v>545062.03645455884</v>
      </c>
      <c r="E100" s="269">
        <f>('19. Mortgage Analysis'!$E$35/12)*D100</f>
        <v>1476.2096820644301</v>
      </c>
      <c r="F100" s="438">
        <f>'19. Mortgage Analysis'!$E$45-'21. Mortgage Amortization'!E100</f>
        <v>1239.4777489472249</v>
      </c>
      <c r="G100" s="269">
        <f t="shared" si="3"/>
        <v>543822.55870561162</v>
      </c>
      <c r="H100" s="270">
        <f t="shared" si="4"/>
        <v>112636.36630743904</v>
      </c>
      <c r="I100" s="269">
        <f t="shared" si="5"/>
        <v>80177.441294388511</v>
      </c>
      <c r="J100" s="167"/>
      <c r="K100" s="167"/>
      <c r="L100" s="336"/>
      <c r="M100" s="167"/>
      <c r="N100" s="170"/>
      <c r="O100" s="167"/>
      <c r="P100" s="167"/>
      <c r="Q100" s="167"/>
      <c r="R100" s="167"/>
      <c r="S100" s="167"/>
      <c r="T100" s="167"/>
      <c r="U100" s="167"/>
      <c r="V100" s="167"/>
      <c r="W100" s="167"/>
      <c r="X100" s="167"/>
      <c r="Y100" s="167"/>
    </row>
    <row r="101" spans="1:25" ht="12.75" customHeight="1">
      <c r="A101" s="167"/>
      <c r="B101" s="267">
        <f t="shared" si="1"/>
        <v>72</v>
      </c>
      <c r="C101" s="268">
        <f>IF(C100,DATE((YEAR(C100)-1900),MONTH(C100)+1,IF(DAY(C100)&gt;DAY(DATE((YEAR(C100)-1900),MONTH(C100)+2,1)-1),DAY(DATE((YEAR(C100)-1900),MONTH(C100)+2,1)-1),DAY('19. Mortgage Analysis'!E$37))),"")</f>
        <v>46368</v>
      </c>
      <c r="D101" s="269">
        <f t="shared" si="2"/>
        <v>543822.55870561162</v>
      </c>
      <c r="E101" s="269">
        <f>('19. Mortgage Analysis'!$E$35/12)*D101</f>
        <v>1472.8527631610316</v>
      </c>
      <c r="F101" s="438">
        <f>'19. Mortgage Analysis'!$E$45-'21. Mortgage Amortization'!E101</f>
        <v>1242.8346678506234</v>
      </c>
      <c r="G101" s="269">
        <f t="shared" si="3"/>
        <v>542579.72403776099</v>
      </c>
      <c r="H101" s="270">
        <f t="shared" si="4"/>
        <v>114109.21907060007</v>
      </c>
      <c r="I101" s="269">
        <f t="shared" si="5"/>
        <v>81420.275962239131</v>
      </c>
      <c r="J101" s="167"/>
      <c r="K101" s="167"/>
      <c r="L101" s="336"/>
      <c r="M101" s="167"/>
      <c r="N101" s="170"/>
      <c r="O101" s="167"/>
      <c r="P101" s="167"/>
      <c r="Q101" s="167"/>
      <c r="R101" s="167"/>
      <c r="S101" s="167"/>
      <c r="T101" s="167"/>
      <c r="U101" s="167"/>
      <c r="V101" s="167"/>
      <c r="W101" s="167"/>
      <c r="X101" s="167"/>
      <c r="Y101" s="167"/>
    </row>
    <row r="102" spans="1:25" ht="12.75" customHeight="1">
      <c r="A102" s="167"/>
      <c r="B102" s="267">
        <f t="shared" si="1"/>
        <v>73</v>
      </c>
      <c r="C102" s="268">
        <f>IF(C101,DATE((YEAR(C101)-1900),MONTH(C101)+1,IF(DAY(C101)&gt;DAY(DATE((YEAR(C101)-1900),MONTH(C101)+2,1)-1),DAY(DATE((YEAR(C101)-1900),MONTH(C101)+2,1)-1),DAY('19. Mortgage Analysis'!E$37))),"")</f>
        <v>46399</v>
      </c>
      <c r="D102" s="269">
        <f t="shared" si="2"/>
        <v>542579.72403776099</v>
      </c>
      <c r="E102" s="269">
        <f>('19. Mortgage Analysis'!$E$35/12)*D102</f>
        <v>1469.4867526022695</v>
      </c>
      <c r="F102" s="438">
        <f>'19. Mortgage Analysis'!$E$45-'21. Mortgage Amortization'!E102</f>
        <v>1246.2006784093855</v>
      </c>
      <c r="G102" s="269">
        <f t="shared" si="3"/>
        <v>541333.52335935156</v>
      </c>
      <c r="H102" s="270">
        <f t="shared" si="4"/>
        <v>115578.70582320234</v>
      </c>
      <c r="I102" s="269">
        <f t="shared" si="5"/>
        <v>82666.476640648514</v>
      </c>
      <c r="J102" s="167"/>
      <c r="K102" s="167"/>
      <c r="L102" s="336"/>
      <c r="M102" s="167"/>
      <c r="N102" s="170"/>
      <c r="O102" s="167"/>
      <c r="P102" s="167"/>
      <c r="Q102" s="167"/>
      <c r="R102" s="167"/>
      <c r="S102" s="167"/>
      <c r="T102" s="167"/>
      <c r="U102" s="167"/>
      <c r="V102" s="167"/>
      <c r="W102" s="167"/>
      <c r="X102" s="167"/>
      <c r="Y102" s="167"/>
    </row>
    <row r="103" spans="1:25" ht="12.75" customHeight="1">
      <c r="A103" s="167"/>
      <c r="B103" s="267">
        <f t="shared" si="1"/>
        <v>74</v>
      </c>
      <c r="C103" s="268">
        <f>IF(C102,DATE((YEAR(C102)-1900),MONTH(C102)+1,IF(DAY(C102)&gt;DAY(DATE((YEAR(C102)-1900),MONTH(C102)+2,1)-1),DAY(DATE((YEAR(C102)-1900),MONTH(C102)+2,1)-1),DAY('19. Mortgage Analysis'!E$37))),"")</f>
        <v>46430</v>
      </c>
      <c r="D103" s="269">
        <f t="shared" si="2"/>
        <v>541333.52335935156</v>
      </c>
      <c r="E103" s="269">
        <f>('19. Mortgage Analysis'!$E$35/12)*D103</f>
        <v>1466.1116257649105</v>
      </c>
      <c r="F103" s="438">
        <f>'19. Mortgage Analysis'!$E$45-'21. Mortgage Amortization'!E103</f>
        <v>1249.5758052467445</v>
      </c>
      <c r="G103" s="269">
        <f t="shared" si="3"/>
        <v>540083.94755410485</v>
      </c>
      <c r="H103" s="270">
        <f t="shared" si="4"/>
        <v>117044.81744896725</v>
      </c>
      <c r="I103" s="269">
        <f t="shared" si="5"/>
        <v>83916.052445895257</v>
      </c>
      <c r="J103" s="167"/>
      <c r="K103" s="167"/>
      <c r="L103" s="336"/>
      <c r="M103" s="167"/>
      <c r="N103" s="170"/>
      <c r="O103" s="167"/>
      <c r="P103" s="167"/>
      <c r="Q103" s="167"/>
      <c r="R103" s="167"/>
      <c r="S103" s="167"/>
      <c r="T103" s="167"/>
      <c r="U103" s="167"/>
      <c r="V103" s="167"/>
      <c r="W103" s="167"/>
      <c r="X103" s="167"/>
      <c r="Y103" s="167"/>
    </row>
    <row r="104" spans="1:25" ht="12.75" customHeight="1">
      <c r="A104" s="167"/>
      <c r="B104" s="267">
        <f t="shared" si="1"/>
        <v>75</v>
      </c>
      <c r="C104" s="268">
        <f>IF(C103,DATE((YEAR(C103)-1900),MONTH(C103)+1,IF(DAY(C103)&gt;DAY(DATE((YEAR(C103)-1900),MONTH(C103)+2,1)-1),DAY(DATE((YEAR(C103)-1900),MONTH(C103)+2,1)-1),DAY('19. Mortgage Analysis'!E$37))),"")</f>
        <v>46458</v>
      </c>
      <c r="D104" s="269">
        <f t="shared" si="2"/>
        <v>540083.94755410485</v>
      </c>
      <c r="E104" s="269">
        <f>('19. Mortgage Analysis'!$E$35/12)*D104</f>
        <v>1462.727357959034</v>
      </c>
      <c r="F104" s="438">
        <f>'19. Mortgage Analysis'!$E$45-'21. Mortgage Amortization'!E104</f>
        <v>1252.9600730526211</v>
      </c>
      <c r="G104" s="269">
        <f t="shared" si="3"/>
        <v>538830.98748105217</v>
      </c>
      <c r="H104" s="270">
        <f t="shared" si="4"/>
        <v>118507.54480692629</v>
      </c>
      <c r="I104" s="269">
        <f t="shared" si="5"/>
        <v>85169.012518947871</v>
      </c>
      <c r="J104" s="167"/>
      <c r="K104" s="167"/>
      <c r="L104" s="336"/>
      <c r="M104" s="167"/>
      <c r="N104" s="170"/>
      <c r="O104" s="167"/>
      <c r="P104" s="167"/>
      <c r="Q104" s="167"/>
      <c r="R104" s="167"/>
      <c r="S104" s="167"/>
      <c r="T104" s="167"/>
      <c r="U104" s="167"/>
      <c r="V104" s="167"/>
      <c r="W104" s="167"/>
      <c r="X104" s="167"/>
      <c r="Y104" s="167"/>
    </row>
    <row r="105" spans="1:25" ht="12.75" customHeight="1">
      <c r="A105" s="167"/>
      <c r="B105" s="267">
        <f t="shared" si="1"/>
        <v>76</v>
      </c>
      <c r="C105" s="268">
        <f>IF(C104,DATE((YEAR(C104)-1900),MONTH(C104)+1,IF(DAY(C104)&gt;DAY(DATE((YEAR(C104)-1900),MONTH(C104)+2,1)-1),DAY(DATE((YEAR(C104)-1900),MONTH(C104)+2,1)-1),DAY('19. Mortgage Analysis'!E$37))),"")</f>
        <v>46489</v>
      </c>
      <c r="D105" s="269">
        <f t="shared" si="2"/>
        <v>538830.98748105217</v>
      </c>
      <c r="E105" s="269">
        <f>('19. Mortgage Analysis'!$E$35/12)*D105</f>
        <v>1459.3339244278498</v>
      </c>
      <c r="F105" s="438">
        <f>'19. Mortgage Analysis'!$E$45-'21. Mortgage Amortization'!E105</f>
        <v>1256.3535065838053</v>
      </c>
      <c r="G105" s="269">
        <f t="shared" si="3"/>
        <v>537574.63397446834</v>
      </c>
      <c r="H105" s="270">
        <f t="shared" si="4"/>
        <v>119966.87873135414</v>
      </c>
      <c r="I105" s="269">
        <f t="shared" si="5"/>
        <v>86425.366025531679</v>
      </c>
      <c r="J105" s="167"/>
      <c r="K105" s="167"/>
      <c r="L105" s="336"/>
      <c r="M105" s="167"/>
      <c r="N105" s="170"/>
      <c r="O105" s="167"/>
      <c r="P105" s="167"/>
      <c r="Q105" s="167"/>
      <c r="R105" s="167"/>
      <c r="S105" s="167"/>
      <c r="T105" s="167"/>
      <c r="U105" s="167"/>
      <c r="V105" s="167"/>
      <c r="W105" s="167"/>
      <c r="X105" s="167"/>
      <c r="Y105" s="167"/>
    </row>
    <row r="106" spans="1:25" ht="12.75" customHeight="1">
      <c r="A106" s="167"/>
      <c r="B106" s="267">
        <f t="shared" si="1"/>
        <v>77</v>
      </c>
      <c r="C106" s="268">
        <f>IF(C105,DATE((YEAR(C105)-1900),MONTH(C105)+1,IF(DAY(C105)&gt;DAY(DATE((YEAR(C105)-1900),MONTH(C105)+2,1)-1),DAY(DATE((YEAR(C105)-1900),MONTH(C105)+2,1)-1),DAY('19. Mortgage Analysis'!E$37))),"")</f>
        <v>46519</v>
      </c>
      <c r="D106" s="269">
        <f t="shared" si="2"/>
        <v>537574.63397446834</v>
      </c>
      <c r="E106" s="269">
        <f>('19. Mortgage Analysis'!$E$35/12)*D106</f>
        <v>1455.9313003475183</v>
      </c>
      <c r="F106" s="438">
        <f>'19. Mortgage Analysis'!$E$45-'21. Mortgage Amortization'!E106</f>
        <v>1259.7561306641367</v>
      </c>
      <c r="G106" s="269">
        <f t="shared" si="3"/>
        <v>536314.87784380419</v>
      </c>
      <c r="H106" s="270">
        <f t="shared" si="4"/>
        <v>121422.81003170167</v>
      </c>
      <c r="I106" s="269">
        <f t="shared" si="5"/>
        <v>87685.122156195823</v>
      </c>
      <c r="J106" s="167"/>
      <c r="K106" s="167"/>
      <c r="L106" s="336"/>
      <c r="M106" s="167"/>
      <c r="N106" s="170"/>
      <c r="O106" s="167"/>
      <c r="P106" s="167"/>
      <c r="Q106" s="167"/>
      <c r="R106" s="167"/>
      <c r="S106" s="167"/>
      <c r="T106" s="167"/>
      <c r="U106" s="167"/>
      <c r="V106" s="167"/>
      <c r="W106" s="167"/>
      <c r="X106" s="167"/>
      <c r="Y106" s="167"/>
    </row>
    <row r="107" spans="1:25" ht="12.75" customHeight="1">
      <c r="A107" s="167"/>
      <c r="B107" s="267">
        <f t="shared" si="1"/>
        <v>78</v>
      </c>
      <c r="C107" s="268">
        <f>IF(C106,DATE((YEAR(C106)-1900),MONTH(C106)+1,IF(DAY(C106)&gt;DAY(DATE((YEAR(C106)-1900),MONTH(C106)+2,1)-1),DAY(DATE((YEAR(C106)-1900),MONTH(C106)+2,1)-1),DAY('19. Mortgage Analysis'!E$37))),"")</f>
        <v>46550</v>
      </c>
      <c r="D107" s="269">
        <f t="shared" si="2"/>
        <v>536314.87784380419</v>
      </c>
      <c r="E107" s="269">
        <f>('19. Mortgage Analysis'!$E$35/12)*D107</f>
        <v>1452.5194608269696</v>
      </c>
      <c r="F107" s="438">
        <f>'19. Mortgage Analysis'!$E$45-'21. Mortgage Amortization'!E107</f>
        <v>1263.1679701846854</v>
      </c>
      <c r="G107" s="269">
        <f t="shared" si="3"/>
        <v>535051.70987361949</v>
      </c>
      <c r="H107" s="270">
        <f t="shared" si="4"/>
        <v>122875.32949252863</v>
      </c>
      <c r="I107" s="269">
        <f t="shared" si="5"/>
        <v>88948.290126380511</v>
      </c>
      <c r="J107" s="167"/>
      <c r="K107" s="167"/>
      <c r="L107" s="336"/>
      <c r="M107" s="167"/>
      <c r="N107" s="170"/>
      <c r="O107" s="167"/>
      <c r="P107" s="167"/>
      <c r="Q107" s="167"/>
      <c r="R107" s="167"/>
      <c r="S107" s="167"/>
      <c r="T107" s="167"/>
      <c r="U107" s="167"/>
      <c r="V107" s="167"/>
      <c r="W107" s="167"/>
      <c r="X107" s="167"/>
      <c r="Y107" s="167"/>
    </row>
    <row r="108" spans="1:25" ht="12.75" customHeight="1">
      <c r="A108" s="167"/>
      <c r="B108" s="267">
        <f t="shared" si="1"/>
        <v>79</v>
      </c>
      <c r="C108" s="268">
        <f>IF(C107,DATE((YEAR(C107)-1900),MONTH(C107)+1,IF(DAY(C107)&gt;DAY(DATE((YEAR(C107)-1900),MONTH(C107)+2,1)-1),DAY(DATE((YEAR(C107)-1900),MONTH(C107)+2,1)-1),DAY('19. Mortgage Analysis'!E$37))),"")</f>
        <v>46580</v>
      </c>
      <c r="D108" s="269">
        <f t="shared" si="2"/>
        <v>535051.70987361949</v>
      </c>
      <c r="E108" s="269">
        <f>('19. Mortgage Analysis'!$E$35/12)*D108</f>
        <v>1449.0983809077195</v>
      </c>
      <c r="F108" s="438">
        <f>'19. Mortgage Analysis'!$E$45-'21. Mortgage Amortization'!E108</f>
        <v>1266.5890501039355</v>
      </c>
      <c r="G108" s="269">
        <f t="shared" si="3"/>
        <v>533785.12082351558</v>
      </c>
      <c r="H108" s="270">
        <f t="shared" si="4"/>
        <v>124324.42787343635</v>
      </c>
      <c r="I108" s="269">
        <f t="shared" si="5"/>
        <v>90214.87917648445</v>
      </c>
      <c r="J108" s="167"/>
      <c r="K108" s="167"/>
      <c r="L108" s="336"/>
      <c r="M108" s="167"/>
      <c r="N108" s="170"/>
      <c r="O108" s="167"/>
      <c r="P108" s="167"/>
      <c r="Q108" s="167"/>
      <c r="R108" s="167"/>
      <c r="S108" s="167"/>
      <c r="T108" s="167"/>
      <c r="U108" s="167"/>
      <c r="V108" s="167"/>
      <c r="W108" s="167"/>
      <c r="X108" s="167"/>
      <c r="Y108" s="167"/>
    </row>
    <row r="109" spans="1:25" ht="12.75" customHeight="1">
      <c r="A109" s="167"/>
      <c r="B109" s="267">
        <f t="shared" si="1"/>
        <v>80</v>
      </c>
      <c r="C109" s="268">
        <f>IF(C108,DATE((YEAR(C108)-1900),MONTH(C108)+1,IF(DAY(C108)&gt;DAY(DATE((YEAR(C108)-1900),MONTH(C108)+2,1)-1),DAY(DATE((YEAR(C108)-1900),MONTH(C108)+2,1)-1),DAY('19. Mortgage Analysis'!E$37))),"")</f>
        <v>46611</v>
      </c>
      <c r="D109" s="269">
        <f t="shared" si="2"/>
        <v>533785.12082351558</v>
      </c>
      <c r="E109" s="269">
        <f>('19. Mortgage Analysis'!$E$35/12)*D109</f>
        <v>1445.6680355636881</v>
      </c>
      <c r="F109" s="438">
        <f>'19. Mortgage Analysis'!$E$45-'21. Mortgage Amortization'!E109</f>
        <v>1270.0193954479669</v>
      </c>
      <c r="G109" s="269">
        <f t="shared" si="3"/>
        <v>532515.10142806766</v>
      </c>
      <c r="H109" s="270">
        <f t="shared" si="4"/>
        <v>125770.09590900004</v>
      </c>
      <c r="I109" s="269">
        <f t="shared" si="5"/>
        <v>91484.898571932412</v>
      </c>
      <c r="J109" s="167"/>
      <c r="K109" s="167"/>
      <c r="L109" s="336"/>
      <c r="M109" s="167"/>
      <c r="N109" s="170"/>
      <c r="O109" s="167"/>
      <c r="P109" s="167"/>
      <c r="Q109" s="167"/>
      <c r="R109" s="167"/>
      <c r="S109" s="167"/>
      <c r="T109" s="167"/>
      <c r="U109" s="167"/>
      <c r="V109" s="167"/>
      <c r="W109" s="167"/>
      <c r="X109" s="167"/>
      <c r="Y109" s="167"/>
    </row>
    <row r="110" spans="1:25" ht="12.75" customHeight="1">
      <c r="A110" s="167"/>
      <c r="B110" s="267">
        <f t="shared" si="1"/>
        <v>81</v>
      </c>
      <c r="C110" s="268">
        <f>IF(C109,DATE((YEAR(C109)-1900),MONTH(C109)+1,IF(DAY(C109)&gt;DAY(DATE((YEAR(C109)-1900),MONTH(C109)+2,1)-1),DAY(DATE((YEAR(C109)-1900),MONTH(C109)+2,1)-1),DAY('19. Mortgage Analysis'!E$37))),"")</f>
        <v>46642</v>
      </c>
      <c r="D110" s="269">
        <f t="shared" si="2"/>
        <v>532515.10142806766</v>
      </c>
      <c r="E110" s="269">
        <f>('19. Mortgage Analysis'!$E$35/12)*D110</f>
        <v>1442.2283997010165</v>
      </c>
      <c r="F110" s="438">
        <f>'19. Mortgage Analysis'!$E$45-'21. Mortgage Amortization'!E110</f>
        <v>1273.4590313106385</v>
      </c>
      <c r="G110" s="269">
        <f t="shared" si="3"/>
        <v>531241.64239675703</v>
      </c>
      <c r="H110" s="270">
        <f t="shared" si="4"/>
        <v>127212.32430870106</v>
      </c>
      <c r="I110" s="269">
        <f t="shared" si="5"/>
        <v>92758.357603243057</v>
      </c>
      <c r="J110" s="167"/>
      <c r="K110" s="167"/>
      <c r="L110" s="336"/>
      <c r="M110" s="167"/>
      <c r="N110" s="170"/>
      <c r="O110" s="167"/>
      <c r="P110" s="167"/>
      <c r="Q110" s="167"/>
      <c r="R110" s="167"/>
      <c r="S110" s="167"/>
      <c r="T110" s="167"/>
      <c r="U110" s="167"/>
      <c r="V110" s="167"/>
      <c r="W110" s="167"/>
      <c r="X110" s="167"/>
      <c r="Y110" s="167"/>
    </row>
    <row r="111" spans="1:25" ht="12.75" customHeight="1">
      <c r="A111" s="167"/>
      <c r="B111" s="267">
        <f t="shared" si="1"/>
        <v>82</v>
      </c>
      <c r="C111" s="268">
        <f>IF(C110,DATE((YEAR(C110)-1900),MONTH(C110)+1,IF(DAY(C110)&gt;DAY(DATE((YEAR(C110)-1900),MONTH(C110)+2,1)-1),DAY(DATE((YEAR(C110)-1900),MONTH(C110)+2,1)-1),DAY('19. Mortgage Analysis'!E$37))),"")</f>
        <v>46672</v>
      </c>
      <c r="D111" s="269">
        <f t="shared" si="2"/>
        <v>531241.64239675703</v>
      </c>
      <c r="E111" s="269">
        <f>('19. Mortgage Analysis'!$E$35/12)*D111</f>
        <v>1438.7794481578837</v>
      </c>
      <c r="F111" s="438">
        <f>'19. Mortgage Analysis'!$E$45-'21. Mortgage Amortization'!E111</f>
        <v>1276.9079828537713</v>
      </c>
      <c r="G111" s="269">
        <f t="shared" si="3"/>
        <v>529964.73441390321</v>
      </c>
      <c r="H111" s="270">
        <f t="shared" si="4"/>
        <v>128651.10375685895</v>
      </c>
      <c r="I111" s="269">
        <f t="shared" si="5"/>
        <v>94035.265586096823</v>
      </c>
      <c r="J111" s="167"/>
      <c r="K111" s="167"/>
      <c r="L111" s="336"/>
      <c r="M111" s="167"/>
      <c r="N111" s="170"/>
      <c r="O111" s="167"/>
      <c r="P111" s="167"/>
      <c r="Q111" s="167"/>
      <c r="R111" s="167"/>
      <c r="S111" s="167"/>
      <c r="T111" s="167"/>
      <c r="U111" s="167"/>
      <c r="V111" s="167"/>
      <c r="W111" s="167"/>
      <c r="X111" s="167"/>
      <c r="Y111" s="167"/>
    </row>
    <row r="112" spans="1:25" ht="12.75" customHeight="1">
      <c r="A112" s="167"/>
      <c r="B112" s="267">
        <f t="shared" si="1"/>
        <v>83</v>
      </c>
      <c r="C112" s="268">
        <f>IF(C111,DATE((YEAR(C111)-1900),MONTH(C111)+1,IF(DAY(C111)&gt;DAY(DATE((YEAR(C111)-1900),MONTH(C111)+2,1)-1),DAY(DATE((YEAR(C111)-1900),MONTH(C111)+2,1)-1),DAY('19. Mortgage Analysis'!E$37))),"")</f>
        <v>46703</v>
      </c>
      <c r="D112" s="269">
        <f t="shared" si="2"/>
        <v>529964.73441390321</v>
      </c>
      <c r="E112" s="269">
        <f>('19. Mortgage Analysis'!$E$35/12)*D112</f>
        <v>1435.3211557043212</v>
      </c>
      <c r="F112" s="438">
        <f>'19. Mortgage Analysis'!$E$45-'21. Mortgage Amortization'!E112</f>
        <v>1280.3662753073338</v>
      </c>
      <c r="G112" s="269">
        <f t="shared" si="3"/>
        <v>528684.36813859583</v>
      </c>
      <c r="H112" s="270">
        <f t="shared" si="4"/>
        <v>130086.42491256328</v>
      </c>
      <c r="I112" s="269">
        <f t="shared" si="5"/>
        <v>95315.631861404152</v>
      </c>
      <c r="J112" s="167"/>
      <c r="K112" s="167"/>
      <c r="L112" s="336"/>
      <c r="M112" s="167"/>
      <c r="N112" s="170"/>
      <c r="O112" s="167"/>
      <c r="P112" s="167"/>
      <c r="Q112" s="167"/>
      <c r="R112" s="167"/>
      <c r="S112" s="167"/>
      <c r="T112" s="167"/>
      <c r="U112" s="167"/>
      <c r="V112" s="167"/>
      <c r="W112" s="167"/>
      <c r="X112" s="167"/>
      <c r="Y112" s="167"/>
    </row>
    <row r="113" spans="1:25" ht="12.75" customHeight="1">
      <c r="A113" s="167"/>
      <c r="B113" s="267">
        <f t="shared" si="1"/>
        <v>84</v>
      </c>
      <c r="C113" s="268">
        <f>IF(C112,DATE((YEAR(C112)-1900),MONTH(C112)+1,IF(DAY(C112)&gt;DAY(DATE((YEAR(C112)-1900),MONTH(C112)+2,1)-1),DAY(DATE((YEAR(C112)-1900),MONTH(C112)+2,1)-1),DAY('19. Mortgage Analysis'!E$37))),"")</f>
        <v>46733</v>
      </c>
      <c r="D113" s="269">
        <f t="shared" si="2"/>
        <v>528684.36813859583</v>
      </c>
      <c r="E113" s="269">
        <f>('19. Mortgage Analysis'!$E$35/12)*D113</f>
        <v>1431.8534970420305</v>
      </c>
      <c r="F113" s="438">
        <f>'19. Mortgage Analysis'!$E$45-'21. Mortgage Amortization'!E113</f>
        <v>1283.8339339696245</v>
      </c>
      <c r="G113" s="269">
        <f t="shared" si="3"/>
        <v>527400.53420462622</v>
      </c>
      <c r="H113" s="270">
        <f t="shared" si="4"/>
        <v>131518.27840960532</v>
      </c>
      <c r="I113" s="269">
        <f t="shared" si="5"/>
        <v>96599.465795373777</v>
      </c>
      <c r="J113" s="167"/>
      <c r="K113" s="167"/>
      <c r="L113" s="336"/>
      <c r="M113" s="167"/>
      <c r="N113" s="170"/>
      <c r="O113" s="167"/>
      <c r="P113" s="167"/>
      <c r="Q113" s="167"/>
      <c r="R113" s="167"/>
      <c r="S113" s="167"/>
      <c r="T113" s="167"/>
      <c r="U113" s="167"/>
      <c r="V113" s="167"/>
      <c r="W113" s="167"/>
      <c r="X113" s="167"/>
      <c r="Y113" s="167"/>
    </row>
    <row r="114" spans="1:25" ht="12.75" customHeight="1">
      <c r="A114" s="167"/>
      <c r="B114" s="267">
        <f t="shared" si="1"/>
        <v>85</v>
      </c>
      <c r="C114" s="268">
        <f>IF(C113,DATE((YEAR(C113)-1900),MONTH(C113)+1,IF(DAY(C113)&gt;DAY(DATE((YEAR(C113)-1900),MONTH(C113)+2,1)-1),DAY(DATE((YEAR(C113)-1900),MONTH(C113)+2,1)-1),DAY('19. Mortgage Analysis'!E$37))),"")</f>
        <v>46764</v>
      </c>
      <c r="D114" s="269">
        <f t="shared" si="2"/>
        <v>527400.53420462622</v>
      </c>
      <c r="E114" s="269">
        <f>('19. Mortgage Analysis'!$E$35/12)*D114</f>
        <v>1428.3764468041961</v>
      </c>
      <c r="F114" s="438">
        <f>'19. Mortgage Analysis'!$E$45-'21. Mortgage Amortization'!E114</f>
        <v>1287.3109842074589</v>
      </c>
      <c r="G114" s="269">
        <f t="shared" si="3"/>
        <v>526113.22322041879</v>
      </c>
      <c r="H114" s="270">
        <f t="shared" si="4"/>
        <v>132946.65485640953</v>
      </c>
      <c r="I114" s="269">
        <f t="shared" si="5"/>
        <v>97886.77677958124</v>
      </c>
      <c r="J114" s="167"/>
      <c r="K114" s="167"/>
      <c r="L114" s="336"/>
      <c r="M114" s="167"/>
      <c r="N114" s="170"/>
      <c r="O114" s="167"/>
      <c r="P114" s="167"/>
      <c r="Q114" s="167"/>
      <c r="R114" s="167"/>
      <c r="S114" s="167"/>
      <c r="T114" s="167"/>
      <c r="U114" s="167"/>
      <c r="V114" s="167"/>
      <c r="W114" s="167"/>
      <c r="X114" s="167"/>
      <c r="Y114" s="167"/>
    </row>
    <row r="115" spans="1:25" ht="12.75" customHeight="1">
      <c r="A115" s="167"/>
      <c r="B115" s="267">
        <f t="shared" si="1"/>
        <v>86</v>
      </c>
      <c r="C115" s="268">
        <f>IF(C114,DATE((YEAR(C114)-1900),MONTH(C114)+1,IF(DAY(C114)&gt;DAY(DATE((YEAR(C114)-1900),MONTH(C114)+2,1)-1),DAY(DATE((YEAR(C114)-1900),MONTH(C114)+2,1)-1),DAY('19. Mortgage Analysis'!E$37))),"")</f>
        <v>46795</v>
      </c>
      <c r="D115" s="269">
        <f t="shared" si="2"/>
        <v>526113.22322041879</v>
      </c>
      <c r="E115" s="269">
        <f>('19. Mortgage Analysis'!$E$35/12)*D115</f>
        <v>1424.8899795553009</v>
      </c>
      <c r="F115" s="438">
        <f>'19. Mortgage Analysis'!$E$45-'21. Mortgage Amortization'!E115</f>
        <v>1290.7974514563541</v>
      </c>
      <c r="G115" s="269">
        <f t="shared" si="3"/>
        <v>524822.42576896248</v>
      </c>
      <c r="H115" s="270">
        <f t="shared" si="4"/>
        <v>134371.54483596483</v>
      </c>
      <c r="I115" s="269">
        <f t="shared" si="5"/>
        <v>99177.574231037594</v>
      </c>
      <c r="J115" s="167"/>
      <c r="K115" s="167"/>
      <c r="L115" s="336"/>
      <c r="M115" s="167"/>
      <c r="N115" s="170"/>
      <c r="O115" s="167"/>
      <c r="P115" s="167"/>
      <c r="Q115" s="167"/>
      <c r="R115" s="167"/>
      <c r="S115" s="167"/>
      <c r="T115" s="167"/>
      <c r="U115" s="167"/>
      <c r="V115" s="167"/>
      <c r="W115" s="167"/>
      <c r="X115" s="167"/>
      <c r="Y115" s="167"/>
    </row>
    <row r="116" spans="1:25" ht="12.75" customHeight="1">
      <c r="A116" s="167"/>
      <c r="B116" s="267">
        <f t="shared" si="1"/>
        <v>87</v>
      </c>
      <c r="C116" s="268">
        <f>IF(C115,DATE((YEAR(C115)-1900),MONTH(C115)+1,IF(DAY(C115)&gt;DAY(DATE((YEAR(C115)-1900),MONTH(C115)+2,1)-1),DAY(DATE((YEAR(C115)-1900),MONTH(C115)+2,1)-1),DAY('19. Mortgage Analysis'!E$37))),"")</f>
        <v>46824</v>
      </c>
      <c r="D116" s="269">
        <f t="shared" si="2"/>
        <v>524822.42576896248</v>
      </c>
      <c r="E116" s="269">
        <f>('19. Mortgage Analysis'!$E$35/12)*D116</f>
        <v>1421.3940697909402</v>
      </c>
      <c r="F116" s="438">
        <f>'19. Mortgage Analysis'!$E$45-'21. Mortgage Amortization'!E116</f>
        <v>1294.2933612207148</v>
      </c>
      <c r="G116" s="269">
        <f t="shared" si="3"/>
        <v>523528.13240774174</v>
      </c>
      <c r="H116" s="270">
        <f t="shared" si="4"/>
        <v>135792.93890575576</v>
      </c>
      <c r="I116" s="269">
        <f t="shared" si="5"/>
        <v>100471.86759225831</v>
      </c>
      <c r="J116" s="167"/>
      <c r="K116" s="167"/>
      <c r="L116" s="336"/>
      <c r="M116" s="167"/>
      <c r="N116" s="170"/>
      <c r="O116" s="167"/>
      <c r="P116" s="167"/>
      <c r="Q116" s="167"/>
      <c r="R116" s="167"/>
      <c r="S116" s="167"/>
      <c r="T116" s="167"/>
      <c r="U116" s="167"/>
      <c r="V116" s="167"/>
      <c r="W116" s="167"/>
      <c r="X116" s="167"/>
      <c r="Y116" s="167"/>
    </row>
    <row r="117" spans="1:25" ht="12.75" customHeight="1">
      <c r="A117" s="167"/>
      <c r="B117" s="267">
        <f t="shared" si="1"/>
        <v>88</v>
      </c>
      <c r="C117" s="268">
        <f>IF(C116,DATE((YEAR(C116)-1900),MONTH(C116)+1,IF(DAY(C116)&gt;DAY(DATE((YEAR(C116)-1900),MONTH(C116)+2,1)-1),DAY(DATE((YEAR(C116)-1900),MONTH(C116)+2,1)-1),DAY('19. Mortgage Analysis'!E$37))),"")</f>
        <v>46855</v>
      </c>
      <c r="D117" s="269">
        <f t="shared" si="2"/>
        <v>523528.13240774174</v>
      </c>
      <c r="E117" s="269">
        <f>('19. Mortgage Analysis'!$E$35/12)*D117</f>
        <v>1417.8886919376339</v>
      </c>
      <c r="F117" s="438">
        <f>'19. Mortgage Analysis'!$E$45-'21. Mortgage Amortization'!E117</f>
        <v>1297.7987390740211</v>
      </c>
      <c r="G117" s="269">
        <f t="shared" si="3"/>
        <v>522230.33366866771</v>
      </c>
      <c r="H117" s="270">
        <f t="shared" si="4"/>
        <v>137210.82759769339</v>
      </c>
      <c r="I117" s="269">
        <f t="shared" si="5"/>
        <v>101769.66633133232</v>
      </c>
      <c r="J117" s="167"/>
      <c r="K117" s="167"/>
      <c r="L117" s="336"/>
      <c r="M117" s="167"/>
      <c r="N117" s="170"/>
      <c r="O117" s="167"/>
      <c r="P117" s="167"/>
      <c r="Q117" s="167"/>
      <c r="R117" s="167"/>
      <c r="S117" s="167"/>
      <c r="T117" s="167"/>
      <c r="U117" s="167"/>
      <c r="V117" s="167"/>
      <c r="W117" s="167"/>
      <c r="X117" s="167"/>
      <c r="Y117" s="167"/>
    </row>
    <row r="118" spans="1:25" ht="12.75" customHeight="1">
      <c r="A118" s="167"/>
      <c r="B118" s="267">
        <f t="shared" si="1"/>
        <v>89</v>
      </c>
      <c r="C118" s="268">
        <f>IF(C117,DATE((YEAR(C117)-1900),MONTH(C117)+1,IF(DAY(C117)&gt;DAY(DATE((YEAR(C117)-1900),MONTH(C117)+2,1)-1),DAY(DATE((YEAR(C117)-1900),MONTH(C117)+2,1)-1),DAY('19. Mortgage Analysis'!E$37))),"")</f>
        <v>46885</v>
      </c>
      <c r="D118" s="269">
        <f t="shared" si="2"/>
        <v>522230.33366866771</v>
      </c>
      <c r="E118" s="269">
        <f>('19. Mortgage Analysis'!$E$35/12)*D118</f>
        <v>1414.3738203526418</v>
      </c>
      <c r="F118" s="438">
        <f>'19. Mortgage Analysis'!$E$45-'21. Mortgage Amortization'!E118</f>
        <v>1301.3136106590132</v>
      </c>
      <c r="G118" s="269">
        <f t="shared" si="3"/>
        <v>520929.02005800867</v>
      </c>
      <c r="H118" s="270">
        <f t="shared" si="4"/>
        <v>138625.20141804602</v>
      </c>
      <c r="I118" s="269">
        <f t="shared" si="5"/>
        <v>103070.97994199133</v>
      </c>
      <c r="J118" s="167"/>
      <c r="K118" s="167"/>
      <c r="L118" s="336"/>
      <c r="M118" s="167"/>
      <c r="N118" s="170"/>
      <c r="O118" s="167"/>
      <c r="P118" s="167"/>
      <c r="Q118" s="167"/>
      <c r="R118" s="167"/>
      <c r="S118" s="167"/>
      <c r="T118" s="167"/>
      <c r="U118" s="167"/>
      <c r="V118" s="167"/>
      <c r="W118" s="167"/>
      <c r="X118" s="167"/>
      <c r="Y118" s="167"/>
    </row>
    <row r="119" spans="1:25" ht="12.75" customHeight="1">
      <c r="A119" s="167"/>
      <c r="B119" s="267">
        <f t="shared" si="1"/>
        <v>90</v>
      </c>
      <c r="C119" s="268">
        <f>IF(C118,DATE((YEAR(C118)-1900),MONTH(C118)+1,IF(DAY(C118)&gt;DAY(DATE((YEAR(C118)-1900),MONTH(C118)+2,1)-1),DAY(DATE((YEAR(C118)-1900),MONTH(C118)+2,1)-1),DAY('19. Mortgage Analysis'!E$37))),"")</f>
        <v>46916</v>
      </c>
      <c r="D119" s="269">
        <f t="shared" si="2"/>
        <v>520929.02005800867</v>
      </c>
      <c r="E119" s="269">
        <f>('19. Mortgage Analysis'!$E$35/12)*D119</f>
        <v>1410.8494293237736</v>
      </c>
      <c r="F119" s="438">
        <f>'19. Mortgage Analysis'!$E$45-'21. Mortgage Amortization'!E119</f>
        <v>1304.8380016878814</v>
      </c>
      <c r="G119" s="269">
        <f t="shared" si="3"/>
        <v>519624.18205632077</v>
      </c>
      <c r="H119" s="270">
        <f t="shared" si="4"/>
        <v>140036.0508473698</v>
      </c>
      <c r="I119" s="269">
        <f t="shared" si="5"/>
        <v>104375.81794367921</v>
      </c>
      <c r="J119" s="167"/>
      <c r="K119" s="167"/>
      <c r="L119" s="336"/>
      <c r="M119" s="167"/>
      <c r="N119" s="170"/>
      <c r="O119" s="167"/>
      <c r="P119" s="167"/>
      <c r="Q119" s="167"/>
      <c r="R119" s="167"/>
      <c r="S119" s="167"/>
      <c r="T119" s="167"/>
      <c r="U119" s="167"/>
      <c r="V119" s="167"/>
      <c r="W119" s="167"/>
      <c r="X119" s="167"/>
      <c r="Y119" s="167"/>
    </row>
    <row r="120" spans="1:25" ht="12.75" customHeight="1">
      <c r="A120" s="167"/>
      <c r="B120" s="267">
        <f t="shared" si="1"/>
        <v>91</v>
      </c>
      <c r="C120" s="268">
        <f>IF(C119,DATE((YEAR(C119)-1900),MONTH(C119)+1,IF(DAY(C119)&gt;DAY(DATE((YEAR(C119)-1900),MONTH(C119)+2,1)-1),DAY(DATE((YEAR(C119)-1900),MONTH(C119)+2,1)-1),DAY('19. Mortgage Analysis'!E$37))),"")</f>
        <v>46946</v>
      </c>
      <c r="D120" s="269">
        <f t="shared" si="2"/>
        <v>519624.18205632077</v>
      </c>
      <c r="E120" s="269">
        <f>('19. Mortgage Analysis'!$E$35/12)*D120</f>
        <v>1407.3154930692021</v>
      </c>
      <c r="F120" s="438">
        <f>'19. Mortgage Analysis'!$E$45-'21. Mortgage Amortization'!E120</f>
        <v>1308.3719379424529</v>
      </c>
      <c r="G120" s="269">
        <f t="shared" si="3"/>
        <v>518315.81011837831</v>
      </c>
      <c r="H120" s="270">
        <f t="shared" si="4"/>
        <v>141443.36634043901</v>
      </c>
      <c r="I120" s="269">
        <f t="shared" si="5"/>
        <v>105684.18988162167</v>
      </c>
      <c r="J120" s="167"/>
      <c r="K120" s="167"/>
      <c r="L120" s="336"/>
      <c r="M120" s="167"/>
      <c r="N120" s="170"/>
      <c r="O120" s="167"/>
      <c r="P120" s="167"/>
      <c r="Q120" s="167"/>
      <c r="R120" s="167"/>
      <c r="S120" s="167"/>
      <c r="T120" s="167"/>
      <c r="U120" s="167"/>
      <c r="V120" s="167"/>
      <c r="W120" s="167"/>
      <c r="X120" s="167"/>
      <c r="Y120" s="167"/>
    </row>
    <row r="121" spans="1:25" ht="12.75" customHeight="1">
      <c r="A121" s="167"/>
      <c r="B121" s="267">
        <f t="shared" si="1"/>
        <v>92</v>
      </c>
      <c r="C121" s="268">
        <f>IF(C120,DATE((YEAR(C120)-1900),MONTH(C120)+1,IF(DAY(C120)&gt;DAY(DATE((YEAR(C120)-1900),MONTH(C120)+2,1)-1),DAY(DATE((YEAR(C120)-1900),MONTH(C120)+2,1)-1),DAY('19. Mortgage Analysis'!E$37))),"")</f>
        <v>46977</v>
      </c>
      <c r="D121" s="269">
        <f t="shared" si="2"/>
        <v>518315.81011837831</v>
      </c>
      <c r="E121" s="269">
        <f>('19. Mortgage Analysis'!$E$35/12)*D121</f>
        <v>1403.7719857372747</v>
      </c>
      <c r="F121" s="438">
        <f>'19. Mortgage Analysis'!$E$45-'21. Mortgage Amortization'!E121</f>
        <v>1311.9154452743803</v>
      </c>
      <c r="G121" s="269">
        <f t="shared" si="3"/>
        <v>517003.89467310393</v>
      </c>
      <c r="H121" s="270">
        <f t="shared" si="4"/>
        <v>142847.1383261763</v>
      </c>
      <c r="I121" s="269">
        <f t="shared" si="5"/>
        <v>106996.10532689605</v>
      </c>
      <c r="J121" s="167"/>
      <c r="K121" s="167"/>
      <c r="L121" s="336"/>
      <c r="M121" s="167"/>
      <c r="N121" s="170"/>
      <c r="O121" s="167"/>
      <c r="P121" s="167"/>
      <c r="Q121" s="167"/>
      <c r="R121" s="167"/>
      <c r="S121" s="167"/>
      <c r="T121" s="167"/>
      <c r="U121" s="167"/>
      <c r="V121" s="167"/>
      <c r="W121" s="167"/>
      <c r="X121" s="167"/>
      <c r="Y121" s="167"/>
    </row>
    <row r="122" spans="1:25" ht="12.75" customHeight="1">
      <c r="A122" s="167"/>
      <c r="B122" s="267">
        <f t="shared" si="1"/>
        <v>93</v>
      </c>
      <c r="C122" s="268">
        <f>IF(C121,DATE((YEAR(C121)-1900),MONTH(C121)+1,IF(DAY(C121)&gt;DAY(DATE((YEAR(C121)-1900),MONTH(C121)+2,1)-1),DAY(DATE((YEAR(C121)-1900),MONTH(C121)+2,1)-1),DAY('19. Mortgage Analysis'!E$37))),"")</f>
        <v>47008</v>
      </c>
      <c r="D122" s="269">
        <f t="shared" si="2"/>
        <v>517003.89467310393</v>
      </c>
      <c r="E122" s="269">
        <f>('19. Mortgage Analysis'!$E$35/12)*D122</f>
        <v>1400.2188814063231</v>
      </c>
      <c r="F122" s="438">
        <f>'19. Mortgage Analysis'!$E$45-'21. Mortgage Amortization'!E122</f>
        <v>1315.4685496053319</v>
      </c>
      <c r="G122" s="269">
        <f t="shared" si="3"/>
        <v>515688.42612349859</v>
      </c>
      <c r="H122" s="270">
        <f t="shared" si="4"/>
        <v>144247.35720758262</v>
      </c>
      <c r="I122" s="269">
        <f t="shared" si="5"/>
        <v>108311.57387650138</v>
      </c>
      <c r="J122" s="167"/>
      <c r="K122" s="167"/>
      <c r="L122" s="336"/>
      <c r="M122" s="167"/>
      <c r="N122" s="170"/>
      <c r="O122" s="167"/>
      <c r="P122" s="167"/>
      <c r="Q122" s="167"/>
      <c r="R122" s="167"/>
      <c r="S122" s="167"/>
      <c r="T122" s="167"/>
      <c r="U122" s="167"/>
      <c r="V122" s="167"/>
      <c r="W122" s="167"/>
      <c r="X122" s="167"/>
      <c r="Y122" s="167"/>
    </row>
    <row r="123" spans="1:25" ht="12.75" customHeight="1">
      <c r="A123" s="167"/>
      <c r="B123" s="267">
        <f t="shared" si="1"/>
        <v>94</v>
      </c>
      <c r="C123" s="268">
        <f>IF(C122,DATE((YEAR(C122)-1900),MONTH(C122)+1,IF(DAY(C122)&gt;DAY(DATE((YEAR(C122)-1900),MONTH(C122)+2,1)-1),DAY(DATE((YEAR(C122)-1900),MONTH(C122)+2,1)-1),DAY('19. Mortgage Analysis'!E$37))),"")</f>
        <v>47038</v>
      </c>
      <c r="D123" s="269">
        <f t="shared" si="2"/>
        <v>515688.42612349859</v>
      </c>
      <c r="E123" s="269">
        <f>('19. Mortgage Analysis'!$E$35/12)*D123</f>
        <v>1396.6561540844755</v>
      </c>
      <c r="F123" s="438">
        <f>'19. Mortgage Analysis'!$E$45-'21. Mortgage Amortization'!E123</f>
        <v>1319.0312769271795</v>
      </c>
      <c r="G123" s="269">
        <f t="shared" si="3"/>
        <v>514369.39484657143</v>
      </c>
      <c r="H123" s="270">
        <f t="shared" si="4"/>
        <v>145644.01336166711</v>
      </c>
      <c r="I123" s="269">
        <f t="shared" si="5"/>
        <v>109630.60515342857</v>
      </c>
      <c r="J123" s="167"/>
      <c r="K123" s="167"/>
      <c r="L123" s="336"/>
      <c r="M123" s="167"/>
      <c r="N123" s="170"/>
      <c r="O123" s="167"/>
      <c r="P123" s="167"/>
      <c r="Q123" s="167"/>
      <c r="R123" s="167"/>
      <c r="S123" s="167"/>
      <c r="T123" s="167"/>
      <c r="U123" s="167"/>
      <c r="V123" s="167"/>
      <c r="W123" s="167"/>
      <c r="X123" s="167"/>
      <c r="Y123" s="167"/>
    </row>
    <row r="124" spans="1:25" ht="12.75" customHeight="1">
      <c r="A124" s="167"/>
      <c r="B124" s="267">
        <f t="shared" si="1"/>
        <v>95</v>
      </c>
      <c r="C124" s="268">
        <f>IF(C123,DATE((YEAR(C123)-1900),MONTH(C123)+1,IF(DAY(C123)&gt;DAY(DATE((YEAR(C123)-1900),MONTH(C123)+2,1)-1),DAY(DATE((YEAR(C123)-1900),MONTH(C123)+2,1)-1),DAY('19. Mortgage Analysis'!E$37))),"")</f>
        <v>47069</v>
      </c>
      <c r="D124" s="269">
        <f t="shared" si="2"/>
        <v>514369.39484657143</v>
      </c>
      <c r="E124" s="269">
        <f>('19. Mortgage Analysis'!$E$35/12)*D124</f>
        <v>1393.0837777094644</v>
      </c>
      <c r="F124" s="438">
        <f>'19. Mortgage Analysis'!$E$45-'21. Mortgage Amortization'!E124</f>
        <v>1322.6036533021907</v>
      </c>
      <c r="G124" s="269">
        <f t="shared" si="3"/>
        <v>513046.79119326925</v>
      </c>
      <c r="H124" s="270">
        <f t="shared" si="4"/>
        <v>147037.09713937656</v>
      </c>
      <c r="I124" s="269">
        <f t="shared" si="5"/>
        <v>110953.20880673075</v>
      </c>
      <c r="J124" s="167"/>
      <c r="K124" s="167"/>
      <c r="L124" s="336"/>
      <c r="M124" s="191"/>
      <c r="N124" s="169"/>
      <c r="O124" s="191"/>
      <c r="P124" s="167"/>
      <c r="Q124" s="167"/>
      <c r="R124" s="167"/>
      <c r="S124" s="167"/>
      <c r="T124" s="167"/>
      <c r="U124" s="167"/>
      <c r="V124" s="167"/>
      <c r="W124" s="167"/>
      <c r="X124" s="167"/>
      <c r="Y124" s="167"/>
    </row>
    <row r="125" spans="1:25" ht="12.75" customHeight="1">
      <c r="A125" s="167"/>
      <c r="B125" s="267">
        <f t="shared" si="1"/>
        <v>96</v>
      </c>
      <c r="C125" s="268">
        <f>IF(C124,DATE((YEAR(C124)-1900),MONTH(C124)+1,IF(DAY(C124)&gt;DAY(DATE((YEAR(C124)-1900),MONTH(C124)+2,1)-1),DAY(DATE((YEAR(C124)-1900),MONTH(C124)+2,1)-1),DAY('19. Mortgage Analysis'!E$37))),"")</f>
        <v>47099</v>
      </c>
      <c r="D125" s="269">
        <f t="shared" si="2"/>
        <v>513046.79119326925</v>
      </c>
      <c r="E125" s="269">
        <f>('19. Mortgage Analysis'!$E$35/12)*D125</f>
        <v>1389.5017261484377</v>
      </c>
      <c r="F125" s="438">
        <f>'19. Mortgage Analysis'!$E$45-'21. Mortgage Amortization'!E125</f>
        <v>1326.1857048632173</v>
      </c>
      <c r="G125" s="269">
        <f t="shared" si="3"/>
        <v>511720.60548840603</v>
      </c>
      <c r="H125" s="270">
        <f t="shared" si="4"/>
        <v>148426.59886552501</v>
      </c>
      <c r="I125" s="269">
        <f t="shared" si="5"/>
        <v>112279.39451159397</v>
      </c>
      <c r="J125" s="167"/>
      <c r="K125" s="167"/>
      <c r="L125" s="336"/>
      <c r="M125" s="191"/>
      <c r="N125" s="169"/>
      <c r="O125" s="191"/>
      <c r="P125" s="167"/>
      <c r="Q125" s="167"/>
      <c r="R125" s="167"/>
      <c r="S125" s="167"/>
      <c r="T125" s="167"/>
      <c r="U125" s="167"/>
      <c r="V125" s="167"/>
      <c r="W125" s="167"/>
      <c r="X125" s="167"/>
      <c r="Y125" s="167"/>
    </row>
    <row r="126" spans="1:25" ht="12.75" customHeight="1">
      <c r="A126" s="167"/>
      <c r="B126" s="267">
        <f t="shared" si="1"/>
        <v>97</v>
      </c>
      <c r="C126" s="268">
        <f>IF(C125,DATE((YEAR(C125)-1900),MONTH(C125)+1,IF(DAY(C125)&gt;DAY(DATE((YEAR(C125)-1900),MONTH(C125)+2,1)-1),DAY(DATE((YEAR(C125)-1900),MONTH(C125)+2,1)-1),DAY('19. Mortgage Analysis'!E$37))),"")</f>
        <v>47130</v>
      </c>
      <c r="D126" s="269">
        <f t="shared" si="2"/>
        <v>511720.60548840603</v>
      </c>
      <c r="E126" s="269">
        <f>('19. Mortgage Analysis'!$E$35/12)*D126</f>
        <v>1385.9099731977665</v>
      </c>
      <c r="F126" s="438">
        <f>'19. Mortgage Analysis'!$E$45-'21. Mortgage Amortization'!E126</f>
        <v>1329.7774578138885</v>
      </c>
      <c r="G126" s="269">
        <f t="shared" si="3"/>
        <v>510390.82803059212</v>
      </c>
      <c r="H126" s="270">
        <f t="shared" si="4"/>
        <v>149812.50883872277</v>
      </c>
      <c r="I126" s="269">
        <f t="shared" si="5"/>
        <v>113609.17196940786</v>
      </c>
      <c r="J126" s="167"/>
      <c r="K126" s="167"/>
      <c r="L126" s="336"/>
      <c r="M126" s="191"/>
      <c r="N126" s="169"/>
      <c r="O126" s="191"/>
      <c r="P126" s="191"/>
      <c r="Q126" s="167"/>
      <c r="R126" s="167"/>
      <c r="S126" s="167"/>
      <c r="T126" s="167"/>
      <c r="U126" s="167"/>
      <c r="V126" s="167"/>
      <c r="W126" s="167"/>
      <c r="X126" s="167"/>
      <c r="Y126" s="167"/>
    </row>
    <row r="127" spans="1:25" ht="12.75" customHeight="1">
      <c r="A127" s="167"/>
      <c r="B127" s="267">
        <f t="shared" si="1"/>
        <v>98</v>
      </c>
      <c r="C127" s="268">
        <f>IF(C126,DATE((YEAR(C126)-1900),MONTH(C126)+1,IF(DAY(C126)&gt;DAY(DATE((YEAR(C126)-1900),MONTH(C126)+2,1)-1),DAY(DATE((YEAR(C126)-1900),MONTH(C126)+2,1)-1),DAY('19. Mortgage Analysis'!E$37))),"")</f>
        <v>47161</v>
      </c>
      <c r="D127" s="269">
        <f t="shared" si="2"/>
        <v>510390.82803059212</v>
      </c>
      <c r="E127" s="269">
        <f>('19. Mortgage Analysis'!$E$35/12)*D127</f>
        <v>1382.3084925828537</v>
      </c>
      <c r="F127" s="438">
        <f>'19. Mortgage Analysis'!$E$45-'21. Mortgage Amortization'!E127</f>
        <v>1333.3789384288013</v>
      </c>
      <c r="G127" s="269">
        <f t="shared" si="3"/>
        <v>509057.4490921633</v>
      </c>
      <c r="H127" s="270">
        <f t="shared" si="4"/>
        <v>151194.81733130562</v>
      </c>
      <c r="I127" s="269">
        <f t="shared" si="5"/>
        <v>114942.55090783666</v>
      </c>
      <c r="J127" s="167"/>
      <c r="K127" s="167"/>
      <c r="L127" s="336"/>
      <c r="M127" s="167"/>
      <c r="N127" s="170"/>
      <c r="O127" s="167"/>
      <c r="P127" s="191"/>
      <c r="Q127" s="167"/>
      <c r="R127" s="167"/>
      <c r="S127" s="167"/>
      <c r="T127" s="167"/>
      <c r="U127" s="167"/>
      <c r="V127" s="167"/>
      <c r="W127" s="167"/>
      <c r="X127" s="167"/>
      <c r="Y127" s="167"/>
    </row>
    <row r="128" spans="1:25" ht="12.75" customHeight="1">
      <c r="A128" s="167"/>
      <c r="B128" s="267">
        <f t="shared" si="1"/>
        <v>99</v>
      </c>
      <c r="C128" s="268">
        <f>IF(C127,DATE((YEAR(C127)-1900),MONTH(C127)+1,IF(DAY(C127)&gt;DAY(DATE((YEAR(C127)-1900),MONTH(C127)+2,1)-1),DAY(DATE((YEAR(C127)-1900),MONTH(C127)+2,1)-1),DAY('19. Mortgage Analysis'!E$37))),"")</f>
        <v>47189</v>
      </c>
      <c r="D128" s="269">
        <f t="shared" si="2"/>
        <v>509057.4490921633</v>
      </c>
      <c r="E128" s="269">
        <f>('19. Mortgage Analysis'!$E$35/12)*D128</f>
        <v>1378.6972579579424</v>
      </c>
      <c r="F128" s="438">
        <f>'19. Mortgage Analysis'!$E$45-'21. Mortgage Amortization'!E128</f>
        <v>1336.9901730537126</v>
      </c>
      <c r="G128" s="269">
        <f t="shared" si="3"/>
        <v>507720.4589191096</v>
      </c>
      <c r="H128" s="270">
        <f t="shared" si="4"/>
        <v>152573.51458926356</v>
      </c>
      <c r="I128" s="269">
        <f t="shared" si="5"/>
        <v>116279.54108089037</v>
      </c>
      <c r="J128" s="167"/>
      <c r="K128" s="167"/>
      <c r="L128" s="336"/>
      <c r="M128" s="167"/>
      <c r="N128" s="170"/>
      <c r="O128" s="167"/>
      <c r="P128" s="191"/>
      <c r="Q128" s="167"/>
      <c r="R128" s="167"/>
      <c r="S128" s="167"/>
      <c r="T128" s="167"/>
      <c r="U128" s="167"/>
      <c r="V128" s="167"/>
      <c r="W128" s="167"/>
      <c r="X128" s="167"/>
      <c r="Y128" s="167"/>
    </row>
    <row r="129" spans="1:25" ht="12.75" customHeight="1">
      <c r="A129" s="167"/>
      <c r="B129" s="267">
        <f t="shared" si="1"/>
        <v>100</v>
      </c>
      <c r="C129" s="268">
        <f>IF(C128,DATE((YEAR(C128)-1900),MONTH(C128)+1,IF(DAY(C128)&gt;DAY(DATE((YEAR(C128)-1900),MONTH(C128)+2,1)-1),DAY(DATE((YEAR(C128)-1900),MONTH(C128)+2,1)-1),DAY('19. Mortgage Analysis'!E$37))),"")</f>
        <v>47220</v>
      </c>
      <c r="D129" s="269">
        <f t="shared" si="2"/>
        <v>507720.4589191096</v>
      </c>
      <c r="E129" s="269">
        <f>('19. Mortgage Analysis'!$E$35/12)*D129</f>
        <v>1375.0762429059218</v>
      </c>
      <c r="F129" s="438">
        <f>'19. Mortgage Analysis'!$E$45-'21. Mortgage Amortization'!E129</f>
        <v>1340.6111881057332</v>
      </c>
      <c r="G129" s="269">
        <f t="shared" si="3"/>
        <v>506379.84773100389</v>
      </c>
      <c r="H129" s="270">
        <f t="shared" si="4"/>
        <v>153948.59083216949</v>
      </c>
      <c r="I129" s="269">
        <f t="shared" si="5"/>
        <v>117620.1522689961</v>
      </c>
      <c r="J129" s="167"/>
      <c r="K129" s="167"/>
      <c r="L129" s="336"/>
      <c r="M129" s="167"/>
      <c r="N129" s="170"/>
      <c r="O129" s="167"/>
      <c r="P129" s="167"/>
      <c r="Q129" s="167"/>
      <c r="R129" s="167"/>
      <c r="S129" s="167"/>
      <c r="T129" s="167"/>
      <c r="U129" s="167"/>
      <c r="V129" s="167"/>
      <c r="W129" s="167"/>
      <c r="X129" s="167"/>
      <c r="Y129" s="167"/>
    </row>
    <row r="130" spans="1:25" ht="12.75" customHeight="1">
      <c r="A130" s="167"/>
      <c r="B130" s="267">
        <f t="shared" si="1"/>
        <v>101</v>
      </c>
      <c r="C130" s="268">
        <f>IF(C129,DATE((YEAR(C129)-1900),MONTH(C129)+1,IF(DAY(C129)&gt;DAY(DATE((YEAR(C129)-1900),MONTH(C129)+2,1)-1),DAY(DATE((YEAR(C129)-1900),MONTH(C129)+2,1)-1),DAY('19. Mortgage Analysis'!E$37))),"")</f>
        <v>47250</v>
      </c>
      <c r="D130" s="269">
        <f t="shared" si="2"/>
        <v>506379.84773100389</v>
      </c>
      <c r="E130" s="269">
        <f>('19. Mortgage Analysis'!$E$35/12)*D130</f>
        <v>1371.4454209381356</v>
      </c>
      <c r="F130" s="438">
        <f>'19. Mortgage Analysis'!$E$45-'21. Mortgage Amortization'!E130</f>
        <v>1344.2420100735194</v>
      </c>
      <c r="G130" s="269">
        <f t="shared" si="3"/>
        <v>505035.60572093038</v>
      </c>
      <c r="H130" s="270">
        <f t="shared" si="4"/>
        <v>155320.03625310762</v>
      </c>
      <c r="I130" s="269">
        <f t="shared" si="5"/>
        <v>118964.39427906962</v>
      </c>
      <c r="J130" s="167"/>
      <c r="K130" s="167"/>
      <c r="L130" s="336"/>
      <c r="M130" s="167"/>
      <c r="N130" s="170"/>
      <c r="O130" s="167"/>
      <c r="P130" s="167"/>
      <c r="Q130" s="191"/>
      <c r="R130" s="167"/>
      <c r="S130" s="167"/>
      <c r="T130" s="167"/>
      <c r="U130" s="167"/>
      <c r="V130" s="167"/>
      <c r="W130" s="167"/>
      <c r="X130" s="167"/>
      <c r="Y130" s="167"/>
    </row>
    <row r="131" spans="1:25" ht="12.75" customHeight="1">
      <c r="A131" s="167"/>
      <c r="B131" s="267">
        <f t="shared" si="1"/>
        <v>102</v>
      </c>
      <c r="C131" s="268">
        <f>IF(C130,DATE((YEAR(C130)-1900),MONTH(C130)+1,IF(DAY(C130)&gt;DAY(DATE((YEAR(C130)-1900),MONTH(C130)+2,1)-1),DAY(DATE((YEAR(C130)-1900),MONTH(C130)+2,1)-1),DAY('19. Mortgage Analysis'!E$37))),"")</f>
        <v>47281</v>
      </c>
      <c r="D131" s="269">
        <f t="shared" si="2"/>
        <v>505035.60572093038</v>
      </c>
      <c r="E131" s="269">
        <f>('19. Mortgage Analysis'!$E$35/12)*D131</f>
        <v>1367.8047654941865</v>
      </c>
      <c r="F131" s="438">
        <f>'19. Mortgage Analysis'!$E$45-'21. Mortgage Amortization'!E131</f>
        <v>1347.8826655174685</v>
      </c>
      <c r="G131" s="269">
        <f t="shared" si="3"/>
        <v>503687.72305541293</v>
      </c>
      <c r="H131" s="270">
        <f t="shared" si="4"/>
        <v>156687.84101860182</v>
      </c>
      <c r="I131" s="269">
        <f t="shared" si="5"/>
        <v>120312.27694458708</v>
      </c>
      <c r="J131" s="167"/>
      <c r="K131" s="167"/>
      <c r="L131" s="336"/>
      <c r="M131" s="167"/>
      <c r="N131" s="170"/>
      <c r="O131" s="167"/>
      <c r="P131" s="167"/>
      <c r="Q131" s="191"/>
      <c r="R131" s="167"/>
      <c r="S131" s="167"/>
      <c r="T131" s="167"/>
      <c r="U131" s="167"/>
      <c r="V131" s="167"/>
      <c r="W131" s="167"/>
      <c r="X131" s="167"/>
      <c r="Y131" s="167"/>
    </row>
    <row r="132" spans="1:25" ht="12.75" customHeight="1">
      <c r="A132" s="167"/>
      <c r="B132" s="267">
        <f t="shared" si="1"/>
        <v>103</v>
      </c>
      <c r="C132" s="268">
        <f>IF(C131,DATE((YEAR(C131)-1900),MONTH(C131)+1,IF(DAY(C131)&gt;DAY(DATE((YEAR(C131)-1900),MONTH(C131)+2,1)-1),DAY(DATE((YEAR(C131)-1900),MONTH(C131)+2,1)-1),DAY('19. Mortgage Analysis'!E$37))),"")</f>
        <v>47311</v>
      </c>
      <c r="D132" s="269">
        <f t="shared" si="2"/>
        <v>503687.72305541293</v>
      </c>
      <c r="E132" s="269">
        <f>('19. Mortgage Analysis'!$E$35/12)*D132</f>
        <v>1364.1542499417435</v>
      </c>
      <c r="F132" s="438">
        <f>'19. Mortgage Analysis'!$E$45-'21. Mortgage Amortization'!E132</f>
        <v>1351.5331810699115</v>
      </c>
      <c r="G132" s="269">
        <f t="shared" si="3"/>
        <v>502336.18987434305</v>
      </c>
      <c r="H132" s="270">
        <f t="shared" si="4"/>
        <v>158051.99526854357</v>
      </c>
      <c r="I132" s="269">
        <f t="shared" si="5"/>
        <v>121663.81012565699</v>
      </c>
      <c r="J132" s="167"/>
      <c r="K132" s="167"/>
      <c r="L132" s="336"/>
      <c r="M132" s="167"/>
      <c r="N132" s="170"/>
      <c r="O132" s="167"/>
      <c r="P132" s="167"/>
      <c r="Q132" s="191"/>
      <c r="R132" s="167"/>
      <c r="S132" s="167"/>
      <c r="T132" s="167"/>
      <c r="U132" s="167"/>
      <c r="V132" s="167"/>
      <c r="W132" s="167"/>
      <c r="X132" s="167"/>
      <c r="Y132" s="167"/>
    </row>
    <row r="133" spans="1:25" ht="12.75" customHeight="1">
      <c r="A133" s="167"/>
      <c r="B133" s="267">
        <f t="shared" si="1"/>
        <v>104</v>
      </c>
      <c r="C133" s="268">
        <f>IF(C132,DATE((YEAR(C132)-1900),MONTH(C132)+1,IF(DAY(C132)&gt;DAY(DATE((YEAR(C132)-1900),MONTH(C132)+2,1)-1),DAY(DATE((YEAR(C132)-1900),MONTH(C132)+2,1)-1),DAY('19. Mortgage Analysis'!E$37))),"")</f>
        <v>47342</v>
      </c>
      <c r="D133" s="269">
        <f t="shared" si="2"/>
        <v>502336.18987434305</v>
      </c>
      <c r="E133" s="269">
        <f>('19. Mortgage Analysis'!$E$35/12)*D133</f>
        <v>1360.4938475763458</v>
      </c>
      <c r="F133" s="438">
        <f>'19. Mortgage Analysis'!$E$45-'21. Mortgage Amortization'!E133</f>
        <v>1355.1935834353092</v>
      </c>
      <c r="G133" s="269">
        <f t="shared" si="3"/>
        <v>500980.99629090773</v>
      </c>
      <c r="H133" s="270">
        <f t="shared" si="4"/>
        <v>159412.48911611992</v>
      </c>
      <c r="I133" s="269">
        <f t="shared" si="5"/>
        <v>123019.0037090923</v>
      </c>
      <c r="J133" s="167"/>
      <c r="K133" s="167"/>
      <c r="L133" s="336"/>
      <c r="M133" s="167"/>
      <c r="N133" s="170"/>
      <c r="O133" s="167"/>
      <c r="P133" s="167"/>
      <c r="Q133" s="167"/>
      <c r="R133" s="191"/>
      <c r="S133" s="167"/>
      <c r="T133" s="167"/>
      <c r="U133" s="167"/>
      <c r="V133" s="167"/>
      <c r="W133" s="167"/>
      <c r="X133" s="167"/>
      <c r="Y133" s="167"/>
    </row>
    <row r="134" spans="1:25" ht="12.75" customHeight="1">
      <c r="A134" s="167"/>
      <c r="B134" s="267">
        <f t="shared" si="1"/>
        <v>105</v>
      </c>
      <c r="C134" s="268">
        <f>IF(C133,DATE((YEAR(C133)-1900),MONTH(C133)+1,IF(DAY(C133)&gt;DAY(DATE((YEAR(C133)-1900),MONTH(C133)+2,1)-1),DAY(DATE((YEAR(C133)-1900),MONTH(C133)+2,1)-1),DAY('19. Mortgage Analysis'!E$37))),"")</f>
        <v>47373</v>
      </c>
      <c r="D134" s="269">
        <f t="shared" si="2"/>
        <v>500980.99629090773</v>
      </c>
      <c r="E134" s="269">
        <f>('19. Mortgage Analysis'!$E$35/12)*D134</f>
        <v>1356.8235316212085</v>
      </c>
      <c r="F134" s="438">
        <f>'19. Mortgage Analysis'!$E$45-'21. Mortgage Amortization'!E134</f>
        <v>1358.8638993904465</v>
      </c>
      <c r="G134" s="269">
        <f t="shared" si="3"/>
        <v>499622.13239151728</v>
      </c>
      <c r="H134" s="270">
        <f t="shared" si="4"/>
        <v>160769.31264774111</v>
      </c>
      <c r="I134" s="269">
        <f t="shared" si="5"/>
        <v>124377.86760848275</v>
      </c>
      <c r="J134" s="167"/>
      <c r="K134" s="167"/>
      <c r="L134" s="336"/>
      <c r="M134" s="167"/>
      <c r="N134" s="170"/>
      <c r="O134" s="167"/>
      <c r="P134" s="167"/>
      <c r="Q134" s="167"/>
      <c r="R134" s="191"/>
      <c r="S134" s="167"/>
      <c r="T134" s="167"/>
      <c r="U134" s="167"/>
      <c r="V134" s="167"/>
      <c r="W134" s="167"/>
      <c r="X134" s="167"/>
      <c r="Y134" s="167"/>
    </row>
    <row r="135" spans="1:25" ht="12.75" customHeight="1">
      <c r="A135" s="167"/>
      <c r="B135" s="267">
        <f t="shared" si="1"/>
        <v>106</v>
      </c>
      <c r="C135" s="268">
        <f>IF(C134,DATE((YEAR(C134)-1900),MONTH(C134)+1,IF(DAY(C134)&gt;DAY(DATE((YEAR(C134)-1900),MONTH(C134)+2,1)-1),DAY(DATE((YEAR(C134)-1900),MONTH(C134)+2,1)-1),DAY('19. Mortgage Analysis'!E$37))),"")</f>
        <v>47403</v>
      </c>
      <c r="D135" s="269">
        <f t="shared" si="2"/>
        <v>499622.13239151728</v>
      </c>
      <c r="E135" s="269">
        <f>('19. Mortgage Analysis'!$E$35/12)*D135</f>
        <v>1353.1432752270259</v>
      </c>
      <c r="F135" s="438">
        <f>'19. Mortgage Analysis'!$E$45-'21. Mortgage Amortization'!E135</f>
        <v>1362.5441557846291</v>
      </c>
      <c r="G135" s="269">
        <f t="shared" si="3"/>
        <v>498259.58823573263</v>
      </c>
      <c r="H135" s="270">
        <f t="shared" si="4"/>
        <v>162122.45592296813</v>
      </c>
      <c r="I135" s="269">
        <f t="shared" si="5"/>
        <v>125740.41176426738</v>
      </c>
      <c r="J135" s="167"/>
      <c r="K135" s="167"/>
      <c r="L135" s="336"/>
      <c r="M135" s="167"/>
      <c r="N135" s="170"/>
      <c r="O135" s="167"/>
      <c r="P135" s="167"/>
      <c r="Q135" s="167"/>
      <c r="R135" s="191"/>
      <c r="S135" s="167"/>
      <c r="T135" s="167"/>
      <c r="U135" s="167"/>
      <c r="V135" s="167"/>
      <c r="W135" s="167"/>
      <c r="X135" s="167"/>
      <c r="Y135" s="167"/>
    </row>
    <row r="136" spans="1:25" ht="12.75" customHeight="1">
      <c r="A136" s="167"/>
      <c r="B136" s="267">
        <f t="shared" si="1"/>
        <v>107</v>
      </c>
      <c r="C136" s="268">
        <f>IF(C135,DATE((YEAR(C135)-1900),MONTH(C135)+1,IF(DAY(C135)&gt;DAY(DATE((YEAR(C135)-1900),MONTH(C135)+2,1)-1),DAY(DATE((YEAR(C135)-1900),MONTH(C135)+2,1)-1),DAY('19. Mortgage Analysis'!E$37))),"")</f>
        <v>47434</v>
      </c>
      <c r="D136" s="269">
        <f t="shared" si="2"/>
        <v>498259.58823573263</v>
      </c>
      <c r="E136" s="269">
        <f>('19. Mortgage Analysis'!$E$35/12)*D136</f>
        <v>1349.453051471776</v>
      </c>
      <c r="F136" s="438">
        <f>'19. Mortgage Analysis'!$E$45-'21. Mortgage Amortization'!E136</f>
        <v>1366.234379539879</v>
      </c>
      <c r="G136" s="269">
        <f t="shared" si="3"/>
        <v>496893.35385619273</v>
      </c>
      <c r="H136" s="270">
        <f t="shared" si="4"/>
        <v>163471.9089744399</v>
      </c>
      <c r="I136" s="269">
        <f t="shared" si="5"/>
        <v>127106.64614380726</v>
      </c>
      <c r="J136" s="167"/>
      <c r="K136" s="167"/>
      <c r="L136" s="336"/>
      <c r="M136" s="167"/>
      <c r="N136" s="170"/>
      <c r="O136" s="167"/>
      <c r="P136" s="167"/>
      <c r="Q136" s="167"/>
      <c r="R136" s="167"/>
      <c r="S136" s="167"/>
      <c r="T136" s="167"/>
      <c r="U136" s="167"/>
      <c r="V136" s="167"/>
      <c r="W136" s="167"/>
      <c r="X136" s="167"/>
      <c r="Y136" s="167"/>
    </row>
    <row r="137" spans="1:25" ht="12.75" customHeight="1">
      <c r="A137" s="167"/>
      <c r="B137" s="267">
        <f t="shared" si="1"/>
        <v>108</v>
      </c>
      <c r="C137" s="268">
        <f>IF(C136,DATE((YEAR(C136)-1900),MONTH(C136)+1,IF(DAY(C136)&gt;DAY(DATE((YEAR(C136)-1900),MONTH(C136)+2,1)-1),DAY(DATE((YEAR(C136)-1900),MONTH(C136)+2,1)-1),DAY('19. Mortgage Analysis'!E$37))),"")</f>
        <v>47464</v>
      </c>
      <c r="D137" s="269">
        <f t="shared" si="2"/>
        <v>496893.35385619273</v>
      </c>
      <c r="E137" s="269">
        <f>('19. Mortgage Analysis'!$E$35/12)*D137</f>
        <v>1345.7528333605221</v>
      </c>
      <c r="F137" s="438">
        <f>'19. Mortgage Analysis'!$E$45-'21. Mortgage Amortization'!E137</f>
        <v>1369.9345976511329</v>
      </c>
      <c r="G137" s="269">
        <f t="shared" si="3"/>
        <v>495523.4192585416</v>
      </c>
      <c r="H137" s="270">
        <f t="shared" si="4"/>
        <v>164817.66180780041</v>
      </c>
      <c r="I137" s="269">
        <f t="shared" si="5"/>
        <v>128476.5807414584</v>
      </c>
      <c r="J137" s="167"/>
      <c r="K137" s="167"/>
      <c r="L137" s="336"/>
      <c r="M137" s="167"/>
      <c r="N137" s="170"/>
      <c r="O137" s="167"/>
      <c r="P137" s="167"/>
      <c r="Q137" s="167"/>
      <c r="R137" s="167"/>
      <c r="S137" s="167"/>
      <c r="T137" s="167"/>
      <c r="U137" s="167"/>
      <c r="V137" s="167"/>
      <c r="W137" s="167"/>
      <c r="X137" s="167"/>
      <c r="Y137" s="167"/>
    </row>
    <row r="138" spans="1:25" ht="12.75" customHeight="1">
      <c r="A138" s="167"/>
      <c r="B138" s="267">
        <f t="shared" si="1"/>
        <v>109</v>
      </c>
      <c r="C138" s="268">
        <f>IF(C137,DATE((YEAR(C137)-1900),MONTH(C137)+1,IF(DAY(C137)&gt;DAY(DATE((YEAR(C137)-1900),MONTH(C137)+2,1)-1),DAY(DATE((YEAR(C137)-1900),MONTH(C137)+2,1)-1),DAY('19. Mortgage Analysis'!E$37))),"")</f>
        <v>47495</v>
      </c>
      <c r="D138" s="269">
        <f t="shared" si="2"/>
        <v>495523.4192585416</v>
      </c>
      <c r="E138" s="269">
        <f>('19. Mortgage Analysis'!$E$35/12)*D138</f>
        <v>1342.042593825217</v>
      </c>
      <c r="F138" s="438">
        <f>'19. Mortgage Analysis'!$E$45-'21. Mortgage Amortization'!E138</f>
        <v>1373.6448371864381</v>
      </c>
      <c r="G138" s="269">
        <f t="shared" si="3"/>
        <v>494149.77442135516</v>
      </c>
      <c r="H138" s="270">
        <f t="shared" si="4"/>
        <v>166159.70440162564</v>
      </c>
      <c r="I138" s="269">
        <f t="shared" si="5"/>
        <v>129850.22557864484</v>
      </c>
      <c r="J138" s="167"/>
      <c r="K138" s="167"/>
      <c r="L138" s="336"/>
      <c r="M138" s="167"/>
      <c r="N138" s="170"/>
      <c r="O138" s="167"/>
      <c r="P138" s="167"/>
      <c r="Q138" s="167"/>
      <c r="R138" s="167"/>
      <c r="S138" s="191"/>
      <c r="T138" s="167"/>
      <c r="U138" s="167"/>
      <c r="V138" s="167"/>
      <c r="W138" s="167"/>
      <c r="X138" s="167"/>
      <c r="Y138" s="167"/>
    </row>
    <row r="139" spans="1:25" ht="12.75" customHeight="1">
      <c r="A139" s="167"/>
      <c r="B139" s="267">
        <f t="shared" si="1"/>
        <v>110</v>
      </c>
      <c r="C139" s="268">
        <f>IF(C138,DATE((YEAR(C138)-1900),MONTH(C138)+1,IF(DAY(C138)&gt;DAY(DATE((YEAR(C138)-1900),MONTH(C138)+2,1)-1),DAY(DATE((YEAR(C138)-1900),MONTH(C138)+2,1)-1),DAY('19. Mortgage Analysis'!E$37))),"")</f>
        <v>47526</v>
      </c>
      <c r="D139" s="269">
        <f t="shared" si="2"/>
        <v>494149.77442135516</v>
      </c>
      <c r="E139" s="269">
        <f>('19. Mortgage Analysis'!$E$35/12)*D139</f>
        <v>1338.3223057245036</v>
      </c>
      <c r="F139" s="438">
        <f>'19. Mortgage Analysis'!$E$45-'21. Mortgage Amortization'!E139</f>
        <v>1377.3651252871514</v>
      </c>
      <c r="G139" s="269">
        <f t="shared" si="3"/>
        <v>492772.40929606801</v>
      </c>
      <c r="H139" s="270">
        <f t="shared" si="4"/>
        <v>167498.02670735013</v>
      </c>
      <c r="I139" s="269">
        <f t="shared" si="5"/>
        <v>131227.59070393199</v>
      </c>
      <c r="J139" s="167"/>
      <c r="K139" s="167"/>
      <c r="L139" s="336"/>
      <c r="M139" s="167"/>
      <c r="N139" s="170"/>
      <c r="O139" s="167"/>
      <c r="P139" s="167"/>
      <c r="Q139" s="167"/>
      <c r="R139" s="167"/>
      <c r="S139" s="191"/>
      <c r="T139" s="167"/>
      <c r="U139" s="167"/>
      <c r="V139" s="167"/>
      <c r="W139" s="167"/>
      <c r="X139" s="167"/>
      <c r="Y139" s="167"/>
    </row>
    <row r="140" spans="1:25" ht="12.75" customHeight="1">
      <c r="A140" s="167"/>
      <c r="B140" s="267">
        <f t="shared" si="1"/>
        <v>111</v>
      </c>
      <c r="C140" s="268">
        <f>IF(C139,DATE((YEAR(C139)-1900),MONTH(C139)+1,IF(DAY(C139)&gt;DAY(DATE((YEAR(C139)-1900),MONTH(C139)+2,1)-1),DAY(DATE((YEAR(C139)-1900),MONTH(C139)+2,1)-1),DAY('19. Mortgage Analysis'!E$37))),"")</f>
        <v>47554</v>
      </c>
      <c r="D140" s="269">
        <f t="shared" si="2"/>
        <v>492772.40929606801</v>
      </c>
      <c r="E140" s="269">
        <f>('19. Mortgage Analysis'!$E$35/12)*D140</f>
        <v>1334.5919418435176</v>
      </c>
      <c r="F140" s="438">
        <f>'19. Mortgage Analysis'!$E$45-'21. Mortgage Amortization'!E140</f>
        <v>1381.0954891681374</v>
      </c>
      <c r="G140" s="269">
        <f t="shared" si="3"/>
        <v>491391.31380689988</v>
      </c>
      <c r="H140" s="270">
        <f t="shared" si="4"/>
        <v>168832.61864919364</v>
      </c>
      <c r="I140" s="269">
        <f t="shared" si="5"/>
        <v>132608.68619310012</v>
      </c>
      <c r="J140" s="167"/>
      <c r="K140" s="167"/>
      <c r="L140" s="336"/>
      <c r="M140" s="167"/>
      <c r="N140" s="170"/>
      <c r="O140" s="167"/>
      <c r="P140" s="167"/>
      <c r="Q140" s="167"/>
      <c r="R140" s="167"/>
      <c r="S140" s="191"/>
      <c r="T140" s="167"/>
      <c r="U140" s="167"/>
      <c r="V140" s="167"/>
      <c r="W140" s="167"/>
      <c r="X140" s="167"/>
      <c r="Y140" s="167"/>
    </row>
    <row r="141" spans="1:25" ht="12.75" customHeight="1">
      <c r="A141" s="167"/>
      <c r="B141" s="267">
        <f t="shared" si="1"/>
        <v>112</v>
      </c>
      <c r="C141" s="268">
        <f>IF(C140,DATE((YEAR(C140)-1900),MONTH(C140)+1,IF(DAY(C140)&gt;DAY(DATE((YEAR(C140)-1900),MONTH(C140)+2,1)-1),DAY(DATE((YEAR(C140)-1900),MONTH(C140)+2,1)-1),DAY('19. Mortgage Analysis'!E$37))),"")</f>
        <v>47585</v>
      </c>
      <c r="D141" s="269">
        <f t="shared" si="2"/>
        <v>491391.31380689988</v>
      </c>
      <c r="E141" s="269">
        <f>('19. Mortgage Analysis'!$E$35/12)*D141</f>
        <v>1330.8514748936873</v>
      </c>
      <c r="F141" s="438">
        <f>'19. Mortgage Analysis'!$E$45-'21. Mortgage Amortization'!E141</f>
        <v>1384.8359561179677</v>
      </c>
      <c r="G141" s="269">
        <f t="shared" si="3"/>
        <v>490006.47785078193</v>
      </c>
      <c r="H141" s="270">
        <f t="shared" si="4"/>
        <v>170163.47012408733</v>
      </c>
      <c r="I141" s="269">
        <f t="shared" si="5"/>
        <v>133993.52214921807</v>
      </c>
      <c r="J141" s="167"/>
      <c r="K141" s="167"/>
      <c r="L141" s="336"/>
      <c r="M141" s="167"/>
      <c r="N141" s="170"/>
      <c r="O141" s="167"/>
      <c r="P141" s="167"/>
      <c r="Q141" s="167"/>
      <c r="R141" s="167"/>
      <c r="S141" s="167"/>
      <c r="T141" s="167"/>
      <c r="U141" s="167"/>
      <c r="V141" s="167"/>
      <c r="W141" s="167"/>
      <c r="X141" s="167"/>
      <c r="Y141" s="167"/>
    </row>
    <row r="142" spans="1:25" ht="12.75" customHeight="1">
      <c r="A142" s="167"/>
      <c r="B142" s="267">
        <f t="shared" si="1"/>
        <v>113</v>
      </c>
      <c r="C142" s="268">
        <f>IF(C141,DATE((YEAR(C141)-1900),MONTH(C141)+1,IF(DAY(C141)&gt;DAY(DATE((YEAR(C141)-1900),MONTH(C141)+2,1)-1),DAY(DATE((YEAR(C141)-1900),MONTH(C141)+2,1)-1),DAY('19. Mortgage Analysis'!E$37))),"")</f>
        <v>47615</v>
      </c>
      <c r="D142" s="269">
        <f t="shared" si="2"/>
        <v>490006.47785078193</v>
      </c>
      <c r="E142" s="269">
        <f>('19. Mortgage Analysis'!$E$35/12)*D142</f>
        <v>1327.1008775125345</v>
      </c>
      <c r="F142" s="438">
        <f>'19. Mortgage Analysis'!$E$45-'21. Mortgage Amortization'!E142</f>
        <v>1388.5865534991206</v>
      </c>
      <c r="G142" s="269">
        <f t="shared" si="3"/>
        <v>488617.89129728283</v>
      </c>
      <c r="H142" s="270">
        <f t="shared" si="4"/>
        <v>171490.57100159986</v>
      </c>
      <c r="I142" s="269">
        <f t="shared" si="5"/>
        <v>135382.1087027172</v>
      </c>
      <c r="J142" s="167"/>
      <c r="K142" s="167"/>
      <c r="L142" s="336"/>
      <c r="M142" s="167"/>
      <c r="N142" s="170"/>
      <c r="O142" s="167"/>
      <c r="P142" s="167"/>
      <c r="Q142" s="167"/>
      <c r="R142" s="167"/>
      <c r="S142" s="167"/>
      <c r="T142" s="167"/>
      <c r="U142" s="167"/>
      <c r="V142" s="167"/>
      <c r="W142" s="167"/>
      <c r="X142" s="167"/>
      <c r="Y142" s="167"/>
    </row>
    <row r="143" spans="1:25" ht="12.75" customHeight="1">
      <c r="A143" s="167"/>
      <c r="B143" s="267">
        <f t="shared" si="1"/>
        <v>114</v>
      </c>
      <c r="C143" s="268">
        <f>IF(C142,DATE((YEAR(C142)-1900),MONTH(C142)+1,IF(DAY(C142)&gt;DAY(DATE((YEAR(C142)-1900),MONTH(C142)+2,1)-1),DAY(DATE((YEAR(C142)-1900),MONTH(C142)+2,1)-1),DAY('19. Mortgage Analysis'!E$37))),"")</f>
        <v>47646</v>
      </c>
      <c r="D143" s="269">
        <f t="shared" si="2"/>
        <v>488617.89129728283</v>
      </c>
      <c r="E143" s="269">
        <f>('19. Mortgage Analysis'!$E$35/12)*D143</f>
        <v>1323.3401222634743</v>
      </c>
      <c r="F143" s="438">
        <f>'19. Mortgage Analysis'!$E$45-'21. Mortgage Amortization'!E143</f>
        <v>1392.3473087481807</v>
      </c>
      <c r="G143" s="269">
        <f t="shared" si="3"/>
        <v>487225.54398853466</v>
      </c>
      <c r="H143" s="270">
        <f t="shared" si="4"/>
        <v>172813.91112386333</v>
      </c>
      <c r="I143" s="269">
        <f t="shared" si="5"/>
        <v>136774.45601146537</v>
      </c>
      <c r="J143" s="167"/>
      <c r="K143" s="167"/>
      <c r="L143" s="336"/>
      <c r="M143" s="167"/>
      <c r="N143" s="170"/>
      <c r="O143" s="167"/>
      <c r="P143" s="167"/>
      <c r="Q143" s="167"/>
      <c r="R143" s="167"/>
      <c r="S143" s="167"/>
      <c r="T143" s="167"/>
      <c r="U143" s="167"/>
      <c r="V143" s="167"/>
      <c r="W143" s="167"/>
      <c r="X143" s="167"/>
      <c r="Y143" s="167"/>
    </row>
    <row r="144" spans="1:25" ht="12.75" customHeight="1">
      <c r="A144" s="167"/>
      <c r="B144" s="267">
        <f t="shared" si="1"/>
        <v>115</v>
      </c>
      <c r="C144" s="268">
        <f>IF(C143,DATE((YEAR(C143)-1900),MONTH(C143)+1,IF(DAY(C143)&gt;DAY(DATE((YEAR(C143)-1900),MONTH(C143)+2,1)-1),DAY(DATE((YEAR(C143)-1900),MONTH(C143)+2,1)-1),DAY('19. Mortgage Analysis'!E$37))),"")</f>
        <v>47676</v>
      </c>
      <c r="D144" s="269">
        <f t="shared" si="2"/>
        <v>487225.54398853466</v>
      </c>
      <c r="E144" s="269">
        <f>('19. Mortgage Analysis'!$E$35/12)*D144</f>
        <v>1319.5691816356148</v>
      </c>
      <c r="F144" s="438">
        <f>'19. Mortgage Analysis'!$E$45-'21. Mortgage Amortization'!E144</f>
        <v>1396.1182493760402</v>
      </c>
      <c r="G144" s="269">
        <f t="shared" si="3"/>
        <v>485829.42573915864</v>
      </c>
      <c r="H144" s="270">
        <f t="shared" si="4"/>
        <v>174133.48030549896</v>
      </c>
      <c r="I144" s="269">
        <f t="shared" si="5"/>
        <v>138170.57426084141</v>
      </c>
      <c r="J144" s="167"/>
      <c r="K144" s="167"/>
      <c r="L144" s="336"/>
      <c r="M144" s="167"/>
      <c r="N144" s="170"/>
      <c r="O144" s="167"/>
      <c r="P144" s="167"/>
      <c r="Q144" s="167"/>
      <c r="R144" s="167"/>
      <c r="S144" s="167"/>
      <c r="T144" s="191"/>
      <c r="U144" s="167"/>
      <c r="V144" s="167"/>
      <c r="W144" s="167"/>
      <c r="X144" s="167"/>
      <c r="Y144" s="167"/>
    </row>
    <row r="145" spans="1:25" ht="12.75" customHeight="1">
      <c r="A145" s="167"/>
      <c r="B145" s="267">
        <f t="shared" si="1"/>
        <v>116</v>
      </c>
      <c r="C145" s="268">
        <f>IF(C144,DATE((YEAR(C144)-1900),MONTH(C144)+1,IF(DAY(C144)&gt;DAY(DATE((YEAR(C144)-1900),MONTH(C144)+2,1)-1),DAY(DATE((YEAR(C144)-1900),MONTH(C144)+2,1)-1),DAY('19. Mortgage Analysis'!E$37))),"")</f>
        <v>47707</v>
      </c>
      <c r="D145" s="269">
        <f t="shared" si="2"/>
        <v>485829.42573915864</v>
      </c>
      <c r="E145" s="269">
        <f>('19. Mortgage Analysis'!$E$35/12)*D145</f>
        <v>1315.7880280435547</v>
      </c>
      <c r="F145" s="438">
        <f>'19. Mortgage Analysis'!$E$45-'21. Mortgage Amortization'!E145</f>
        <v>1399.8994029681003</v>
      </c>
      <c r="G145" s="269">
        <f t="shared" si="3"/>
        <v>484429.52633619052</v>
      </c>
      <c r="H145" s="270">
        <f t="shared" si="4"/>
        <v>175449.26833354251</v>
      </c>
      <c r="I145" s="269">
        <f t="shared" si="5"/>
        <v>139570.47366380951</v>
      </c>
      <c r="J145" s="167"/>
      <c r="K145" s="167"/>
      <c r="L145" s="336"/>
      <c r="M145" s="167"/>
      <c r="N145" s="170"/>
      <c r="O145" s="167"/>
      <c r="P145" s="167"/>
      <c r="Q145" s="167"/>
      <c r="R145" s="167"/>
      <c r="S145" s="167"/>
      <c r="T145" s="191"/>
      <c r="U145" s="167"/>
      <c r="V145" s="167"/>
      <c r="W145" s="167"/>
      <c r="X145" s="167"/>
      <c r="Y145" s="167"/>
    </row>
    <row r="146" spans="1:25" ht="12.75" customHeight="1">
      <c r="A146" s="167"/>
      <c r="B146" s="267">
        <f t="shared" si="1"/>
        <v>117</v>
      </c>
      <c r="C146" s="268">
        <f>IF(C145,DATE((YEAR(C145)-1900),MONTH(C145)+1,IF(DAY(C145)&gt;DAY(DATE((YEAR(C145)-1900),MONTH(C145)+2,1)-1),DAY(DATE((YEAR(C145)-1900),MONTH(C145)+2,1)-1),DAY('19. Mortgage Analysis'!E$37))),"")</f>
        <v>47738</v>
      </c>
      <c r="D146" s="269">
        <f t="shared" si="2"/>
        <v>484429.52633619052</v>
      </c>
      <c r="E146" s="269">
        <f>('19. Mortgage Analysis'!$E$35/12)*D146</f>
        <v>1311.9966338271827</v>
      </c>
      <c r="F146" s="438">
        <f>'19. Mortgage Analysis'!$E$45-'21. Mortgage Amortization'!E146</f>
        <v>1403.6907971844723</v>
      </c>
      <c r="G146" s="269">
        <f t="shared" si="3"/>
        <v>483025.83553900605</v>
      </c>
      <c r="H146" s="270">
        <f t="shared" si="4"/>
        <v>176761.2649673697</v>
      </c>
      <c r="I146" s="269">
        <f t="shared" si="5"/>
        <v>140974.16446099398</v>
      </c>
      <c r="J146" s="167"/>
      <c r="K146" s="167"/>
      <c r="L146" s="336"/>
      <c r="M146" s="167"/>
      <c r="N146" s="170"/>
      <c r="O146" s="167"/>
      <c r="P146" s="167"/>
      <c r="Q146" s="167"/>
      <c r="R146" s="167"/>
      <c r="S146" s="167"/>
      <c r="T146" s="191"/>
      <c r="U146" s="167"/>
      <c r="V146" s="167"/>
      <c r="W146" s="167"/>
      <c r="X146" s="167"/>
      <c r="Y146" s="167"/>
    </row>
    <row r="147" spans="1:25" ht="12.75" customHeight="1">
      <c r="A147" s="167"/>
      <c r="B147" s="267">
        <f t="shared" si="1"/>
        <v>118</v>
      </c>
      <c r="C147" s="268">
        <f>IF(C146,DATE((YEAR(C146)-1900),MONTH(C146)+1,IF(DAY(C146)&gt;DAY(DATE((YEAR(C146)-1900),MONTH(C146)+2,1)-1),DAY(DATE((YEAR(C146)-1900),MONTH(C146)+2,1)-1),DAY('19. Mortgage Analysis'!E$37))),"")</f>
        <v>47768</v>
      </c>
      <c r="D147" s="269">
        <f t="shared" si="2"/>
        <v>483025.83553900605</v>
      </c>
      <c r="E147" s="269">
        <f>('19. Mortgage Analysis'!$E$35/12)*D147</f>
        <v>1308.1949712514747</v>
      </c>
      <c r="F147" s="438">
        <f>'19. Mortgage Analysis'!$E$45-'21. Mortgage Amortization'!E147</f>
        <v>1407.4924597601803</v>
      </c>
      <c r="G147" s="269">
        <f t="shared" si="3"/>
        <v>481618.34307924588</v>
      </c>
      <c r="H147" s="270">
        <f t="shared" si="4"/>
        <v>178069.45993862118</v>
      </c>
      <c r="I147" s="269">
        <f t="shared" si="5"/>
        <v>142381.65692075418</v>
      </c>
      <c r="J147" s="167"/>
      <c r="K147" s="167"/>
      <c r="L147" s="336"/>
      <c r="M147" s="167"/>
      <c r="N147" s="170"/>
      <c r="O147" s="167"/>
      <c r="P147" s="167"/>
      <c r="Q147" s="167"/>
      <c r="R147" s="167"/>
      <c r="S147" s="167"/>
      <c r="T147" s="167"/>
      <c r="U147" s="167"/>
      <c r="V147" s="167"/>
      <c r="W147" s="167"/>
      <c r="X147" s="167"/>
      <c r="Y147" s="167"/>
    </row>
    <row r="148" spans="1:25" ht="12.75" customHeight="1">
      <c r="A148" s="167"/>
      <c r="B148" s="267">
        <f t="shared" si="1"/>
        <v>119</v>
      </c>
      <c r="C148" s="268">
        <f>IF(C147,DATE((YEAR(C147)-1900),MONTH(C147)+1,IF(DAY(C147)&gt;DAY(DATE((YEAR(C147)-1900),MONTH(C147)+2,1)-1),DAY(DATE((YEAR(C147)-1900),MONTH(C147)+2,1)-1),DAY('19. Mortgage Analysis'!E$37))),"")</f>
        <v>47799</v>
      </c>
      <c r="D148" s="269">
        <f t="shared" si="2"/>
        <v>481618.34307924588</v>
      </c>
      <c r="E148" s="269">
        <f>('19. Mortgage Analysis'!$E$35/12)*D148</f>
        <v>1304.3830125062909</v>
      </c>
      <c r="F148" s="438">
        <f>'19. Mortgage Analysis'!$E$45-'21. Mortgage Amortization'!E148</f>
        <v>1411.3044185053641</v>
      </c>
      <c r="G148" s="269">
        <f t="shared" si="3"/>
        <v>480207.03866074054</v>
      </c>
      <c r="H148" s="270">
        <f t="shared" si="4"/>
        <v>179373.84295112747</v>
      </c>
      <c r="I148" s="269">
        <f t="shared" si="5"/>
        <v>143792.96133925955</v>
      </c>
      <c r="J148" s="167"/>
      <c r="K148" s="167"/>
      <c r="L148" s="336"/>
      <c r="M148" s="167"/>
      <c r="N148" s="170"/>
      <c r="O148" s="167"/>
      <c r="P148" s="167"/>
      <c r="Q148" s="167"/>
      <c r="R148" s="167"/>
      <c r="S148" s="167"/>
      <c r="T148" s="167"/>
      <c r="U148" s="167"/>
      <c r="V148" s="167"/>
      <c r="W148" s="167"/>
      <c r="X148" s="167"/>
      <c r="Y148" s="167"/>
    </row>
    <row r="149" spans="1:25" ht="12.75" customHeight="1">
      <c r="A149" s="167"/>
      <c r="B149" s="267">
        <f t="shared" si="1"/>
        <v>120</v>
      </c>
      <c r="C149" s="268">
        <f>IF(C148,DATE((YEAR(C148)-1900),MONTH(C148)+1,IF(DAY(C148)&gt;DAY(DATE((YEAR(C148)-1900),MONTH(C148)+2,1)-1),DAY(DATE((YEAR(C148)-1900),MONTH(C148)+2,1)-1),DAY('19. Mortgage Analysis'!E$37))),"")</f>
        <v>47829</v>
      </c>
      <c r="D149" s="269">
        <f t="shared" si="2"/>
        <v>480207.03866074054</v>
      </c>
      <c r="E149" s="269">
        <f>('19. Mortgage Analysis'!$E$35/12)*D149</f>
        <v>1300.5607297061724</v>
      </c>
      <c r="F149" s="438">
        <f>'19. Mortgage Analysis'!$E$45-'21. Mortgage Amortization'!E149</f>
        <v>1415.1267013054826</v>
      </c>
      <c r="G149" s="269">
        <f t="shared" si="3"/>
        <v>478791.91195943503</v>
      </c>
      <c r="H149" s="270">
        <f t="shared" si="4"/>
        <v>180674.40368083364</v>
      </c>
      <c r="I149" s="269">
        <f t="shared" si="5"/>
        <v>145208.08804056502</v>
      </c>
      <c r="J149" s="167"/>
      <c r="K149" s="167"/>
      <c r="L149" s="336"/>
      <c r="M149" s="167"/>
      <c r="N149" s="170"/>
      <c r="O149" s="167"/>
      <c r="P149" s="167"/>
      <c r="Q149" s="167"/>
      <c r="R149" s="167"/>
      <c r="S149" s="167"/>
      <c r="T149" s="167"/>
      <c r="U149" s="167"/>
      <c r="V149" s="167"/>
      <c r="W149" s="167"/>
      <c r="X149" s="167"/>
      <c r="Y149" s="167"/>
    </row>
    <row r="150" spans="1:25" ht="12.75" customHeight="1">
      <c r="A150" s="167"/>
      <c r="B150" s="267">
        <f t="shared" si="1"/>
        <v>121</v>
      </c>
      <c r="C150" s="268">
        <f>IF(C149,DATE((YEAR(C149)-1900),MONTH(C149)+1,IF(DAY(C149)&gt;DAY(DATE((YEAR(C149)-1900),MONTH(C149)+2,1)-1),DAY(DATE((YEAR(C149)-1900),MONTH(C149)+2,1)-1),DAY('19. Mortgage Analysis'!E$37))),"")</f>
        <v>47860</v>
      </c>
      <c r="D150" s="269">
        <f t="shared" si="2"/>
        <v>478791.91195943503</v>
      </c>
      <c r="E150" s="269">
        <f>('19. Mortgage Analysis'!$E$35/12)*D150</f>
        <v>1296.7280948901366</v>
      </c>
      <c r="F150" s="438">
        <f>'19. Mortgage Analysis'!$E$45-'21. Mortgage Amortization'!E150</f>
        <v>1418.9593361215184</v>
      </c>
      <c r="G150" s="269">
        <f t="shared" si="3"/>
        <v>477372.95262331353</v>
      </c>
      <c r="H150" s="270">
        <f t="shared" si="4"/>
        <v>181971.13177572377</v>
      </c>
      <c r="I150" s="269">
        <f t="shared" si="5"/>
        <v>146627.04737668653</v>
      </c>
      <c r="J150" s="167"/>
      <c r="K150" s="167"/>
      <c r="L150" s="336"/>
      <c r="M150" s="167"/>
      <c r="N150" s="170"/>
      <c r="O150" s="167"/>
      <c r="P150" s="167"/>
      <c r="Q150" s="167"/>
      <c r="R150" s="167"/>
      <c r="S150" s="167"/>
      <c r="T150" s="167"/>
      <c r="U150" s="167"/>
      <c r="V150" s="167"/>
      <c r="W150" s="167"/>
      <c r="X150" s="167"/>
      <c r="Y150" s="167"/>
    </row>
    <row r="151" spans="1:25" ht="12.75" customHeight="1">
      <c r="A151" s="167"/>
      <c r="B151" s="267">
        <f t="shared" si="1"/>
        <v>122</v>
      </c>
      <c r="C151" s="268">
        <f>IF(C150,DATE((YEAR(C150)-1900),MONTH(C150)+1,IF(DAY(C150)&gt;DAY(DATE((YEAR(C150)-1900),MONTH(C150)+2,1)-1),DAY(DATE((YEAR(C150)-1900),MONTH(C150)+2,1)-1),DAY('19. Mortgage Analysis'!E$37))),"")</f>
        <v>47891</v>
      </c>
      <c r="D151" s="269">
        <f t="shared" si="2"/>
        <v>477372.95262331353</v>
      </c>
      <c r="E151" s="269">
        <f>('19. Mortgage Analysis'!$E$35/12)*D151</f>
        <v>1292.8850800214741</v>
      </c>
      <c r="F151" s="438">
        <f>'19. Mortgage Analysis'!$E$45-'21. Mortgage Amortization'!E151</f>
        <v>1422.8023509901809</v>
      </c>
      <c r="G151" s="269">
        <f t="shared" si="3"/>
        <v>475950.15027232334</v>
      </c>
      <c r="H151" s="270">
        <f t="shared" si="4"/>
        <v>183264.01685574526</v>
      </c>
      <c r="I151" s="269">
        <f t="shared" si="5"/>
        <v>148049.84972767672</v>
      </c>
      <c r="J151" s="167"/>
      <c r="K151" s="167"/>
      <c r="L151" s="336"/>
      <c r="M151" s="167"/>
      <c r="N151" s="170"/>
      <c r="O151" s="167"/>
      <c r="P151" s="167"/>
      <c r="Q151" s="167"/>
      <c r="R151" s="167"/>
      <c r="S151" s="167"/>
      <c r="T151" s="167"/>
      <c r="U151" s="167"/>
      <c r="V151" s="167"/>
      <c r="W151" s="167"/>
      <c r="X151" s="167"/>
      <c r="Y151" s="167"/>
    </row>
    <row r="152" spans="1:25" ht="12.75" customHeight="1">
      <c r="A152" s="167"/>
      <c r="B152" s="267">
        <f t="shared" si="1"/>
        <v>123</v>
      </c>
      <c r="C152" s="268">
        <f>IF(C151,DATE((YEAR(C151)-1900),MONTH(C151)+1,IF(DAY(C151)&gt;DAY(DATE((YEAR(C151)-1900),MONTH(C151)+2,1)-1),DAY(DATE((YEAR(C151)-1900),MONTH(C151)+2,1)-1),DAY('19. Mortgage Analysis'!E$37))),"")</f>
        <v>47919</v>
      </c>
      <c r="D152" s="269">
        <f t="shared" si="2"/>
        <v>475950.15027232334</v>
      </c>
      <c r="E152" s="269">
        <f>('19. Mortgage Analysis'!$E$35/12)*D152</f>
        <v>1289.0316569875424</v>
      </c>
      <c r="F152" s="438">
        <f>'19. Mortgage Analysis'!$E$45-'21. Mortgage Amortization'!E152</f>
        <v>1426.6557740241126</v>
      </c>
      <c r="G152" s="269">
        <f t="shared" si="3"/>
        <v>474523.4944982992</v>
      </c>
      <c r="H152" s="270">
        <f t="shared" si="4"/>
        <v>184553.04851273278</v>
      </c>
      <c r="I152" s="269">
        <f t="shared" si="5"/>
        <v>149476.50550170083</v>
      </c>
      <c r="J152" s="167"/>
      <c r="K152" s="167"/>
      <c r="L152" s="336"/>
      <c r="M152" s="167"/>
      <c r="N152" s="170"/>
      <c r="O152" s="167"/>
      <c r="P152" s="167"/>
      <c r="Q152" s="167"/>
      <c r="R152" s="167"/>
      <c r="S152" s="167"/>
      <c r="T152" s="167"/>
      <c r="U152" s="167"/>
      <c r="V152" s="167"/>
      <c r="W152" s="167"/>
      <c r="X152" s="167"/>
      <c r="Y152" s="167"/>
    </row>
    <row r="153" spans="1:25" ht="12.75" customHeight="1">
      <c r="A153" s="167"/>
      <c r="B153" s="267">
        <f t="shared" si="1"/>
        <v>124</v>
      </c>
      <c r="C153" s="268">
        <f>IF(C152,DATE((YEAR(C152)-1900),MONTH(C152)+1,IF(DAY(C152)&gt;DAY(DATE((YEAR(C152)-1900),MONTH(C152)+2,1)-1),DAY(DATE((YEAR(C152)-1900),MONTH(C152)+2,1)-1),DAY('19. Mortgage Analysis'!E$37))),"")</f>
        <v>47950</v>
      </c>
      <c r="D153" s="269">
        <f t="shared" si="2"/>
        <v>474523.4944982992</v>
      </c>
      <c r="E153" s="269">
        <f>('19. Mortgage Analysis'!$E$35/12)*D153</f>
        <v>1285.1677975995603</v>
      </c>
      <c r="F153" s="438">
        <f>'19. Mortgage Analysis'!$E$45-'21. Mortgage Amortization'!E153</f>
        <v>1430.5196334120947</v>
      </c>
      <c r="G153" s="269">
        <f t="shared" si="3"/>
        <v>473092.97486488713</v>
      </c>
      <c r="H153" s="270">
        <f t="shared" si="4"/>
        <v>185838.21631033235</v>
      </c>
      <c r="I153" s="269">
        <f t="shared" si="5"/>
        <v>150907.02513511293</v>
      </c>
      <c r="J153" s="167"/>
      <c r="K153" s="167"/>
      <c r="L153" s="336"/>
      <c r="M153" s="167"/>
      <c r="N153" s="170"/>
      <c r="O153" s="167"/>
      <c r="P153" s="167"/>
      <c r="Q153" s="167"/>
      <c r="R153" s="167"/>
      <c r="S153" s="167"/>
      <c r="T153" s="167"/>
      <c r="U153" s="167"/>
      <c r="V153" s="167"/>
      <c r="W153" s="167"/>
      <c r="X153" s="167"/>
      <c r="Y153" s="167"/>
    </row>
    <row r="154" spans="1:25" ht="12.75" customHeight="1">
      <c r="A154" s="167"/>
      <c r="B154" s="267">
        <f t="shared" si="1"/>
        <v>125</v>
      </c>
      <c r="C154" s="268">
        <f>IF(C153,DATE((YEAR(C153)-1900),MONTH(C153)+1,IF(DAY(C153)&gt;DAY(DATE((YEAR(C153)-1900),MONTH(C153)+2,1)-1),DAY(DATE((YEAR(C153)-1900),MONTH(C153)+2,1)-1),DAY('19. Mortgage Analysis'!E$37))),"")</f>
        <v>47980</v>
      </c>
      <c r="D154" s="269">
        <f t="shared" si="2"/>
        <v>473092.97486488713</v>
      </c>
      <c r="E154" s="269">
        <f>('19. Mortgage Analysis'!$E$35/12)*D154</f>
        <v>1281.2934735924027</v>
      </c>
      <c r="F154" s="438">
        <f>'19. Mortgage Analysis'!$E$45-'21. Mortgage Amortization'!E154</f>
        <v>1434.3939574192523</v>
      </c>
      <c r="G154" s="269">
        <f t="shared" si="3"/>
        <v>471658.58090746787</v>
      </c>
      <c r="H154" s="270">
        <f t="shared" si="4"/>
        <v>187119.50978392476</v>
      </c>
      <c r="I154" s="269">
        <f t="shared" si="5"/>
        <v>152341.41909253219</v>
      </c>
      <c r="J154" s="167"/>
      <c r="K154" s="167"/>
      <c r="L154" s="336"/>
      <c r="M154" s="167"/>
      <c r="N154" s="170"/>
      <c r="O154" s="167"/>
      <c r="P154" s="167"/>
      <c r="Q154" s="167"/>
      <c r="R154" s="167"/>
      <c r="S154" s="167"/>
      <c r="T154" s="167"/>
      <c r="U154" s="167"/>
      <c r="V154" s="167"/>
      <c r="W154" s="167"/>
      <c r="X154" s="167"/>
      <c r="Y154" s="167"/>
    </row>
    <row r="155" spans="1:25" ht="12.75" customHeight="1">
      <c r="A155" s="167"/>
      <c r="B155" s="267">
        <f t="shared" si="1"/>
        <v>126</v>
      </c>
      <c r="C155" s="268">
        <f>IF(C154,DATE((YEAR(C154)-1900),MONTH(C154)+1,IF(DAY(C154)&gt;DAY(DATE((YEAR(C154)-1900),MONTH(C154)+2,1)-1),DAY(DATE((YEAR(C154)-1900),MONTH(C154)+2,1)-1),DAY('19. Mortgage Analysis'!E$37))),"")</f>
        <v>48011</v>
      </c>
      <c r="D155" s="269">
        <f t="shared" si="2"/>
        <v>471658.58090746787</v>
      </c>
      <c r="E155" s="269">
        <f>('19. Mortgage Analysis'!$E$35/12)*D155</f>
        <v>1277.4086566243923</v>
      </c>
      <c r="F155" s="438">
        <f>'19. Mortgage Analysis'!$E$45-'21. Mortgage Amortization'!E155</f>
        <v>1438.2787743872627</v>
      </c>
      <c r="G155" s="269">
        <f t="shared" si="3"/>
        <v>470220.30213308061</v>
      </c>
      <c r="H155" s="270">
        <f t="shared" si="4"/>
        <v>188396.91844054914</v>
      </c>
      <c r="I155" s="269">
        <f t="shared" si="5"/>
        <v>153779.69786691945</v>
      </c>
      <c r="J155" s="167"/>
      <c r="K155" s="167"/>
      <c r="L155" s="336"/>
      <c r="M155" s="167"/>
      <c r="N155" s="170"/>
      <c r="O155" s="167"/>
      <c r="P155" s="167"/>
      <c r="Q155" s="167"/>
      <c r="R155" s="167"/>
      <c r="S155" s="167"/>
      <c r="T155" s="167"/>
      <c r="U155" s="167"/>
      <c r="V155" s="167"/>
      <c r="W155" s="167"/>
      <c r="X155" s="167"/>
      <c r="Y155" s="167"/>
    </row>
    <row r="156" spans="1:25" ht="12.75" customHeight="1">
      <c r="A156" s="167"/>
      <c r="B156" s="267">
        <f t="shared" si="1"/>
        <v>127</v>
      </c>
      <c r="C156" s="268">
        <f>IF(C155,DATE((YEAR(C155)-1900),MONTH(C155)+1,IF(DAY(C155)&gt;DAY(DATE((YEAR(C155)-1900),MONTH(C155)+2,1)-1),DAY(DATE((YEAR(C155)-1900),MONTH(C155)+2,1)-1),DAY('19. Mortgage Analysis'!E$37))),"")</f>
        <v>48041</v>
      </c>
      <c r="D156" s="269">
        <f t="shared" si="2"/>
        <v>470220.30213308061</v>
      </c>
      <c r="E156" s="269">
        <f>('19. Mortgage Analysis'!$E$35/12)*D156</f>
        <v>1273.5133182770933</v>
      </c>
      <c r="F156" s="438">
        <f>'19. Mortgage Analysis'!$E$45-'21. Mortgage Amortization'!E156</f>
        <v>1442.1741127345617</v>
      </c>
      <c r="G156" s="269">
        <f t="shared" si="3"/>
        <v>468778.12802034605</v>
      </c>
      <c r="H156" s="270">
        <f t="shared" si="4"/>
        <v>189670.43175882622</v>
      </c>
      <c r="I156" s="269">
        <f t="shared" si="5"/>
        <v>155221.87197965401</v>
      </c>
      <c r="J156" s="167"/>
      <c r="K156" s="167"/>
      <c r="L156" s="336"/>
      <c r="M156" s="167"/>
      <c r="N156" s="170"/>
      <c r="O156" s="167"/>
      <c r="P156" s="167"/>
      <c r="Q156" s="167"/>
      <c r="R156" s="167"/>
      <c r="S156" s="167"/>
      <c r="T156" s="167"/>
      <c r="U156" s="167"/>
      <c r="V156" s="167"/>
      <c r="W156" s="167"/>
      <c r="X156" s="167"/>
      <c r="Y156" s="167"/>
    </row>
    <row r="157" spans="1:25" ht="12.75" customHeight="1">
      <c r="A157" s="167"/>
      <c r="B157" s="267">
        <f t="shared" si="1"/>
        <v>128</v>
      </c>
      <c r="C157" s="268">
        <f>IF(C156,DATE((YEAR(C156)-1900),MONTH(C156)+1,IF(DAY(C156)&gt;DAY(DATE((YEAR(C156)-1900),MONTH(C156)+2,1)-1),DAY(DATE((YEAR(C156)-1900),MONTH(C156)+2,1)-1),DAY('19. Mortgage Analysis'!E$37))),"")</f>
        <v>48072</v>
      </c>
      <c r="D157" s="269">
        <f t="shared" si="2"/>
        <v>468778.12802034605</v>
      </c>
      <c r="E157" s="269">
        <f>('19. Mortgage Analysis'!$E$35/12)*D157</f>
        <v>1269.607430055104</v>
      </c>
      <c r="F157" s="438">
        <f>'19. Mortgage Analysis'!$E$45-'21. Mortgage Amortization'!E157</f>
        <v>1446.080000956551</v>
      </c>
      <c r="G157" s="269">
        <f t="shared" si="3"/>
        <v>467332.04801938951</v>
      </c>
      <c r="H157" s="270">
        <f t="shared" si="4"/>
        <v>190940.03918888132</v>
      </c>
      <c r="I157" s="269">
        <f t="shared" si="5"/>
        <v>156667.95198061055</v>
      </c>
      <c r="J157" s="167"/>
      <c r="K157" s="167"/>
      <c r="L157" s="336"/>
      <c r="M157" s="167"/>
      <c r="N157" s="170"/>
      <c r="O157" s="167"/>
      <c r="P157" s="167"/>
      <c r="Q157" s="167"/>
      <c r="R157" s="167"/>
      <c r="S157" s="167"/>
      <c r="T157" s="167"/>
      <c r="U157" s="167"/>
      <c r="V157" s="167"/>
      <c r="W157" s="167"/>
      <c r="X157" s="167"/>
      <c r="Y157" s="167"/>
    </row>
    <row r="158" spans="1:25" ht="12.75" customHeight="1">
      <c r="A158" s="167"/>
      <c r="B158" s="267">
        <f t="shared" si="1"/>
        <v>129</v>
      </c>
      <c r="C158" s="268">
        <f>IF(C157,DATE((YEAR(C157)-1900),MONTH(C157)+1,IF(DAY(C157)&gt;DAY(DATE((YEAR(C157)-1900),MONTH(C157)+2,1)-1),DAY(DATE((YEAR(C157)-1900),MONTH(C157)+2,1)-1),DAY('19. Mortgage Analysis'!E$37))),"")</f>
        <v>48103</v>
      </c>
      <c r="D158" s="269">
        <f t="shared" si="2"/>
        <v>467332.04801938951</v>
      </c>
      <c r="E158" s="269">
        <f>('19. Mortgage Analysis'!$E$35/12)*D158</f>
        <v>1265.6909633858465</v>
      </c>
      <c r="F158" s="438">
        <f>'19. Mortgage Analysis'!$E$45-'21. Mortgage Amortization'!E158</f>
        <v>1449.9964676258085</v>
      </c>
      <c r="G158" s="269">
        <f t="shared" si="3"/>
        <v>465882.05155176373</v>
      </c>
      <c r="H158" s="270">
        <f t="shared" si="4"/>
        <v>192205.73015226718</v>
      </c>
      <c r="I158" s="269">
        <f t="shared" si="5"/>
        <v>158117.94844823636</v>
      </c>
      <c r="J158" s="167"/>
      <c r="K158" s="167"/>
      <c r="L158" s="336"/>
      <c r="M158" s="167"/>
      <c r="N158" s="170"/>
      <c r="O158" s="167"/>
      <c r="P158" s="167"/>
      <c r="Q158" s="167"/>
      <c r="R158" s="167"/>
      <c r="S158" s="167"/>
      <c r="T158" s="167"/>
      <c r="U158" s="167"/>
      <c r="V158" s="167"/>
      <c r="W158" s="167"/>
      <c r="X158" s="167"/>
      <c r="Y158" s="167"/>
    </row>
    <row r="159" spans="1:25" ht="12.75" customHeight="1">
      <c r="A159" s="167"/>
      <c r="B159" s="267">
        <f t="shared" si="1"/>
        <v>130</v>
      </c>
      <c r="C159" s="268">
        <f>IF(C158,DATE((YEAR(C158)-1900),MONTH(C158)+1,IF(DAY(C158)&gt;DAY(DATE((YEAR(C158)-1900),MONTH(C158)+2,1)-1),DAY(DATE((YEAR(C158)-1900),MONTH(C158)+2,1)-1),DAY('19. Mortgage Analysis'!E$37))),"")</f>
        <v>48133</v>
      </c>
      <c r="D159" s="269">
        <f t="shared" si="2"/>
        <v>465882.05155176373</v>
      </c>
      <c r="E159" s="269">
        <f>('19. Mortgage Analysis'!$E$35/12)*D159</f>
        <v>1261.76388961936</v>
      </c>
      <c r="F159" s="438">
        <f>'19. Mortgage Analysis'!$E$45-'21. Mortgage Amortization'!E159</f>
        <v>1453.923541392295</v>
      </c>
      <c r="G159" s="269">
        <f t="shared" si="3"/>
        <v>464428.12801037141</v>
      </c>
      <c r="H159" s="270">
        <f t="shared" si="4"/>
        <v>193467.49404188653</v>
      </c>
      <c r="I159" s="269">
        <f t="shared" si="5"/>
        <v>159571.87198962865</v>
      </c>
      <c r="J159" s="167"/>
      <c r="K159" s="167"/>
      <c r="L159" s="336"/>
      <c r="M159" s="167"/>
      <c r="N159" s="170"/>
      <c r="O159" s="167"/>
      <c r="P159" s="167"/>
      <c r="Q159" s="167"/>
      <c r="R159" s="167"/>
      <c r="S159" s="167"/>
      <c r="T159" s="167"/>
      <c r="U159" s="167"/>
      <c r="V159" s="167"/>
      <c r="W159" s="167"/>
      <c r="X159" s="167"/>
      <c r="Y159" s="167"/>
    </row>
    <row r="160" spans="1:25" ht="12.75" customHeight="1">
      <c r="A160" s="167"/>
      <c r="B160" s="267">
        <f t="shared" si="1"/>
        <v>131</v>
      </c>
      <c r="C160" s="268">
        <f>IF(C159,DATE((YEAR(C159)-1900),MONTH(C159)+1,IF(DAY(C159)&gt;DAY(DATE((YEAR(C159)-1900),MONTH(C159)+2,1)-1),DAY(DATE((YEAR(C159)-1900),MONTH(C159)+2,1)-1),DAY('19. Mortgage Analysis'!E$37))),"")</f>
        <v>48164</v>
      </c>
      <c r="D160" s="269">
        <f t="shared" si="2"/>
        <v>464428.12801037141</v>
      </c>
      <c r="E160" s="269">
        <f>('19. Mortgage Analysis'!$E$35/12)*D160</f>
        <v>1257.8261800280893</v>
      </c>
      <c r="F160" s="438">
        <f>'19. Mortgage Analysis'!$E$45-'21. Mortgage Amortization'!E160</f>
        <v>1457.8612509835657</v>
      </c>
      <c r="G160" s="269">
        <f t="shared" si="3"/>
        <v>462970.26675938786</v>
      </c>
      <c r="H160" s="270">
        <f t="shared" si="4"/>
        <v>194725.32022191462</v>
      </c>
      <c r="I160" s="269">
        <f t="shared" si="5"/>
        <v>161029.7332406122</v>
      </c>
      <c r="J160" s="167"/>
      <c r="K160" s="167"/>
      <c r="L160" s="336"/>
      <c r="M160" s="167"/>
      <c r="N160" s="170"/>
      <c r="O160" s="167"/>
      <c r="P160" s="167"/>
      <c r="Q160" s="167"/>
      <c r="R160" s="167"/>
      <c r="S160" s="167"/>
      <c r="T160" s="167"/>
      <c r="U160" s="167"/>
      <c r="V160" s="167"/>
      <c r="W160" s="167"/>
      <c r="X160" s="167"/>
      <c r="Y160" s="167"/>
    </row>
    <row r="161" spans="1:25" ht="12.75" customHeight="1">
      <c r="A161" s="167"/>
      <c r="B161" s="267">
        <f t="shared" si="1"/>
        <v>132</v>
      </c>
      <c r="C161" s="268">
        <f>IF(C160,DATE((YEAR(C160)-1900),MONTH(C160)+1,IF(DAY(C160)&gt;DAY(DATE((YEAR(C160)-1900),MONTH(C160)+2,1)-1),DAY(DATE((YEAR(C160)-1900),MONTH(C160)+2,1)-1),DAY('19. Mortgage Analysis'!E$37))),"")</f>
        <v>48194</v>
      </c>
      <c r="D161" s="269">
        <f t="shared" si="2"/>
        <v>462970.26675938786</v>
      </c>
      <c r="E161" s="269">
        <f>('19. Mortgage Analysis'!$E$35/12)*D161</f>
        <v>1253.8778058066755</v>
      </c>
      <c r="F161" s="438">
        <f>'19. Mortgage Analysis'!$E$45-'21. Mortgage Amortization'!E161</f>
        <v>1461.8096252049795</v>
      </c>
      <c r="G161" s="269">
        <f t="shared" si="3"/>
        <v>461508.45713418286</v>
      </c>
      <c r="H161" s="270">
        <f t="shared" si="4"/>
        <v>195979.19802772129</v>
      </c>
      <c r="I161" s="269">
        <f t="shared" si="5"/>
        <v>162491.54286581717</v>
      </c>
      <c r="J161" s="167"/>
      <c r="K161" s="167"/>
      <c r="L161" s="336"/>
      <c r="M161" s="167"/>
      <c r="N161" s="170"/>
      <c r="O161" s="167"/>
      <c r="P161" s="167"/>
      <c r="Q161" s="167"/>
      <c r="R161" s="167"/>
      <c r="S161" s="167"/>
      <c r="T161" s="167"/>
      <c r="U161" s="167"/>
      <c r="V161" s="167"/>
      <c r="W161" s="167"/>
      <c r="X161" s="167"/>
      <c r="Y161" s="167"/>
    </row>
    <row r="162" spans="1:25" ht="12.75" customHeight="1">
      <c r="A162" s="167"/>
      <c r="B162" s="267">
        <f t="shared" si="1"/>
        <v>133</v>
      </c>
      <c r="C162" s="268">
        <f>IF(C161,DATE((YEAR(C161)-1900),MONTH(C161)+1,IF(DAY(C161)&gt;DAY(DATE((YEAR(C161)-1900),MONTH(C161)+2,1)-1),DAY(DATE((YEAR(C161)-1900),MONTH(C161)+2,1)-1),DAY('19. Mortgage Analysis'!E$37))),"")</f>
        <v>48225</v>
      </c>
      <c r="D162" s="269">
        <f t="shared" si="2"/>
        <v>461508.45713418286</v>
      </c>
      <c r="E162" s="269">
        <f>('19. Mortgage Analysis'!$E$35/12)*D162</f>
        <v>1249.9187380717453</v>
      </c>
      <c r="F162" s="438">
        <f>'19. Mortgage Analysis'!$E$45-'21. Mortgage Amortization'!E162</f>
        <v>1465.7686929399097</v>
      </c>
      <c r="G162" s="269">
        <f t="shared" si="3"/>
        <v>460042.68844124296</v>
      </c>
      <c r="H162" s="270">
        <f t="shared" si="4"/>
        <v>197229.11676579303</v>
      </c>
      <c r="I162" s="269">
        <f t="shared" si="5"/>
        <v>163957.31155875709</v>
      </c>
      <c r="J162" s="167"/>
      <c r="K162" s="167"/>
      <c r="L162" s="336"/>
      <c r="M162" s="167"/>
      <c r="N162" s="170"/>
      <c r="O162" s="167"/>
      <c r="P162" s="167"/>
      <c r="Q162" s="167"/>
      <c r="R162" s="167"/>
      <c r="S162" s="167"/>
      <c r="T162" s="167"/>
      <c r="U162" s="167"/>
      <c r="V162" s="167"/>
      <c r="W162" s="167"/>
      <c r="X162" s="167"/>
      <c r="Y162" s="167"/>
    </row>
    <row r="163" spans="1:25" ht="12.75" customHeight="1">
      <c r="A163" s="167"/>
      <c r="B163" s="267">
        <f t="shared" si="1"/>
        <v>134</v>
      </c>
      <c r="C163" s="268">
        <f>IF(C162,DATE((YEAR(C162)-1900),MONTH(C162)+1,IF(DAY(C162)&gt;DAY(DATE((YEAR(C162)-1900),MONTH(C162)+2,1)-1),DAY(DATE((YEAR(C162)-1900),MONTH(C162)+2,1)-1),DAY('19. Mortgage Analysis'!E$37))),"")</f>
        <v>48256</v>
      </c>
      <c r="D163" s="269">
        <f t="shared" si="2"/>
        <v>460042.68844124296</v>
      </c>
      <c r="E163" s="269">
        <f>('19. Mortgage Analysis'!$E$35/12)*D163</f>
        <v>1245.9489478616997</v>
      </c>
      <c r="F163" s="438">
        <f>'19. Mortgage Analysis'!$E$45-'21. Mortgage Amortization'!E163</f>
        <v>1469.7384831499553</v>
      </c>
      <c r="G163" s="269">
        <f t="shared" si="3"/>
        <v>458572.949958093</v>
      </c>
      <c r="H163" s="270">
        <f t="shared" si="4"/>
        <v>198475.06571365474</v>
      </c>
      <c r="I163" s="269">
        <f t="shared" si="5"/>
        <v>165427.05004190706</v>
      </c>
      <c r="J163" s="167"/>
      <c r="K163" s="167"/>
      <c r="L163" s="336"/>
      <c r="M163" s="167"/>
      <c r="N163" s="170"/>
      <c r="O163" s="167"/>
      <c r="P163" s="167"/>
      <c r="Q163" s="167"/>
      <c r="R163" s="167"/>
      <c r="S163" s="167"/>
      <c r="T163" s="167"/>
      <c r="U163" s="167"/>
      <c r="V163" s="167"/>
      <c r="W163" s="167"/>
      <c r="X163" s="167"/>
      <c r="Y163" s="167"/>
    </row>
    <row r="164" spans="1:25" ht="12.75" customHeight="1">
      <c r="A164" s="167"/>
      <c r="B164" s="267">
        <f t="shared" si="1"/>
        <v>135</v>
      </c>
      <c r="C164" s="268">
        <f>IF(C163,DATE((YEAR(C163)-1900),MONTH(C163)+1,IF(DAY(C163)&gt;DAY(DATE((YEAR(C163)-1900),MONTH(C163)+2,1)-1),DAY(DATE((YEAR(C163)-1900),MONTH(C163)+2,1)-1),DAY('19. Mortgage Analysis'!E$37))),"")</f>
        <v>48285</v>
      </c>
      <c r="D164" s="269">
        <f t="shared" si="2"/>
        <v>458572.949958093</v>
      </c>
      <c r="E164" s="269">
        <f>('19. Mortgage Analysis'!$E$35/12)*D164</f>
        <v>1241.9684061365019</v>
      </c>
      <c r="F164" s="438">
        <f>'19. Mortgage Analysis'!$E$45-'21. Mortgage Amortization'!E164</f>
        <v>1473.7190248751531</v>
      </c>
      <c r="G164" s="269">
        <f t="shared" si="3"/>
        <v>457099.23093321786</v>
      </c>
      <c r="H164" s="270">
        <f t="shared" si="4"/>
        <v>199717.03411979123</v>
      </c>
      <c r="I164" s="269">
        <f t="shared" si="5"/>
        <v>166900.7690667822</v>
      </c>
      <c r="J164" s="167"/>
      <c r="K164" s="167"/>
      <c r="L164" s="336"/>
      <c r="M164" s="167"/>
      <c r="N164" s="170"/>
      <c r="O164" s="167"/>
      <c r="P164" s="167"/>
      <c r="Q164" s="167"/>
      <c r="R164" s="167"/>
      <c r="S164" s="167"/>
      <c r="T164" s="167"/>
      <c r="U164" s="167"/>
      <c r="V164" s="167"/>
      <c r="W164" s="167"/>
      <c r="X164" s="167"/>
      <c r="Y164" s="167"/>
    </row>
    <row r="165" spans="1:25" ht="12.75" customHeight="1">
      <c r="A165" s="167"/>
      <c r="B165" s="267">
        <f t="shared" si="1"/>
        <v>136</v>
      </c>
      <c r="C165" s="268">
        <f>IF(C164,DATE((YEAR(C164)-1900),MONTH(C164)+1,IF(DAY(C164)&gt;DAY(DATE((YEAR(C164)-1900),MONTH(C164)+2,1)-1),DAY(DATE((YEAR(C164)-1900),MONTH(C164)+2,1)-1),DAY('19. Mortgage Analysis'!E$37))),"")</f>
        <v>48316</v>
      </c>
      <c r="D165" s="269">
        <f t="shared" si="2"/>
        <v>457099.23093321786</v>
      </c>
      <c r="E165" s="269">
        <f>('19. Mortgage Analysis'!$E$35/12)*D165</f>
        <v>1237.9770837774652</v>
      </c>
      <c r="F165" s="438">
        <f>'19. Mortgage Analysis'!$E$45-'21. Mortgage Amortization'!E165</f>
        <v>1477.7103472341898</v>
      </c>
      <c r="G165" s="269">
        <f t="shared" si="3"/>
        <v>455621.52058598364</v>
      </c>
      <c r="H165" s="270">
        <f t="shared" si="4"/>
        <v>200955.01120356869</v>
      </c>
      <c r="I165" s="269">
        <f t="shared" si="5"/>
        <v>168378.47941401639</v>
      </c>
      <c r="J165" s="167"/>
      <c r="K165" s="167"/>
      <c r="L165" s="336"/>
      <c r="M165" s="167"/>
      <c r="N165" s="170"/>
      <c r="O165" s="167"/>
      <c r="P165" s="167"/>
      <c r="Q165" s="167"/>
      <c r="R165" s="167"/>
      <c r="S165" s="167"/>
      <c r="T165" s="167"/>
      <c r="U165" s="167"/>
      <c r="V165" s="167"/>
      <c r="W165" s="167"/>
      <c r="X165" s="167"/>
      <c r="Y165" s="167"/>
    </row>
    <row r="166" spans="1:25" ht="12.75" customHeight="1">
      <c r="A166" s="167"/>
      <c r="B166" s="267">
        <f t="shared" si="1"/>
        <v>137</v>
      </c>
      <c r="C166" s="268">
        <f>IF(C165,DATE((YEAR(C165)-1900),MONTH(C165)+1,IF(DAY(C165)&gt;DAY(DATE((YEAR(C165)-1900),MONTH(C165)+2,1)-1),DAY(DATE((YEAR(C165)-1900),MONTH(C165)+2,1)-1),DAY('19. Mortgage Analysis'!E$37))),"")</f>
        <v>48346</v>
      </c>
      <c r="D166" s="269">
        <f t="shared" si="2"/>
        <v>455621.52058598364</v>
      </c>
      <c r="E166" s="269">
        <f>('19. Mortgage Analysis'!$E$35/12)*D166</f>
        <v>1233.9749515870392</v>
      </c>
      <c r="F166" s="438">
        <f>'19. Mortgage Analysis'!$E$45-'21. Mortgage Amortization'!E166</f>
        <v>1481.7124794246158</v>
      </c>
      <c r="G166" s="269">
        <f t="shared" si="3"/>
        <v>454139.80810655904</v>
      </c>
      <c r="H166" s="270">
        <f t="shared" si="4"/>
        <v>202188.98615515573</v>
      </c>
      <c r="I166" s="269">
        <f t="shared" si="5"/>
        <v>169860.19189344099</v>
      </c>
      <c r="J166" s="167"/>
      <c r="K166" s="167"/>
      <c r="L166" s="336"/>
      <c r="M166" s="167"/>
      <c r="N166" s="170"/>
      <c r="O166" s="167"/>
      <c r="P166" s="167"/>
      <c r="Q166" s="167"/>
      <c r="R166" s="167"/>
      <c r="S166" s="167"/>
      <c r="T166" s="167"/>
      <c r="U166" s="167"/>
      <c r="V166" s="167"/>
      <c r="W166" s="167"/>
      <c r="X166" s="167"/>
      <c r="Y166" s="167"/>
    </row>
    <row r="167" spans="1:25" ht="12.75" customHeight="1">
      <c r="A167" s="167"/>
      <c r="B167" s="267">
        <f t="shared" si="1"/>
        <v>138</v>
      </c>
      <c r="C167" s="268">
        <f>IF(C166,DATE((YEAR(C166)-1900),MONTH(C166)+1,IF(DAY(C166)&gt;DAY(DATE((YEAR(C166)-1900),MONTH(C166)+2,1)-1),DAY(DATE((YEAR(C166)-1900),MONTH(C166)+2,1)-1),DAY('19. Mortgage Analysis'!E$37))),"")</f>
        <v>48377</v>
      </c>
      <c r="D167" s="269">
        <f t="shared" si="2"/>
        <v>454139.80810655904</v>
      </c>
      <c r="E167" s="269">
        <f>('19. Mortgage Analysis'!$E$35/12)*D167</f>
        <v>1229.9619802885975</v>
      </c>
      <c r="F167" s="438">
        <f>'19. Mortgage Analysis'!$E$45-'21. Mortgage Amortization'!E167</f>
        <v>1485.7254507230575</v>
      </c>
      <c r="G167" s="269">
        <f t="shared" si="3"/>
        <v>452654.08265583595</v>
      </c>
      <c r="H167" s="270">
        <f t="shared" si="4"/>
        <v>203418.94813544431</v>
      </c>
      <c r="I167" s="269">
        <f t="shared" si="5"/>
        <v>171345.91734416405</v>
      </c>
      <c r="J167" s="167"/>
      <c r="K167" s="167"/>
      <c r="L167" s="336"/>
      <c r="M167" s="167"/>
      <c r="N167" s="170"/>
      <c r="O167" s="167"/>
      <c r="P167" s="167"/>
      <c r="Q167" s="167"/>
      <c r="R167" s="167"/>
      <c r="S167" s="167"/>
      <c r="T167" s="167"/>
      <c r="U167" s="167"/>
      <c r="V167" s="167"/>
      <c r="W167" s="167"/>
      <c r="X167" s="167"/>
      <c r="Y167" s="167"/>
    </row>
    <row r="168" spans="1:25" ht="12.75" customHeight="1">
      <c r="A168" s="167"/>
      <c r="B168" s="267">
        <f t="shared" si="1"/>
        <v>139</v>
      </c>
      <c r="C168" s="268">
        <f>IF(C167,DATE((YEAR(C167)-1900),MONTH(C167)+1,IF(DAY(C167)&gt;DAY(DATE((YEAR(C167)-1900),MONTH(C167)+2,1)-1),DAY(DATE((YEAR(C167)-1900),MONTH(C167)+2,1)-1),DAY('19. Mortgage Analysis'!E$37))),"")</f>
        <v>48407</v>
      </c>
      <c r="D168" s="269">
        <f t="shared" si="2"/>
        <v>452654.08265583595</v>
      </c>
      <c r="E168" s="269">
        <f>('19. Mortgage Analysis'!$E$35/12)*D168</f>
        <v>1225.9381405262225</v>
      </c>
      <c r="F168" s="438">
        <f>'19. Mortgage Analysis'!$E$45-'21. Mortgage Amortization'!E168</f>
        <v>1489.7492904854325</v>
      </c>
      <c r="G168" s="269">
        <f t="shared" si="3"/>
        <v>451164.3333653505</v>
      </c>
      <c r="H168" s="270">
        <f t="shared" si="4"/>
        <v>204644.88627597052</v>
      </c>
      <c r="I168" s="269">
        <f t="shared" si="5"/>
        <v>172835.66663464947</v>
      </c>
      <c r="J168" s="167"/>
      <c r="K168" s="167"/>
      <c r="L168" s="336"/>
      <c r="M168" s="167"/>
      <c r="N168" s="170"/>
      <c r="O168" s="167"/>
      <c r="P168" s="167"/>
      <c r="Q168" s="167"/>
      <c r="R168" s="167"/>
      <c r="S168" s="167"/>
      <c r="T168" s="167"/>
      <c r="U168" s="167"/>
      <c r="V168" s="167"/>
      <c r="W168" s="167"/>
      <c r="X168" s="167"/>
      <c r="Y168" s="167"/>
    </row>
    <row r="169" spans="1:25" ht="12.75" customHeight="1">
      <c r="A169" s="167"/>
      <c r="B169" s="267">
        <f t="shared" si="1"/>
        <v>140</v>
      </c>
      <c r="C169" s="268">
        <f>IF(C168,DATE((YEAR(C168)-1900),MONTH(C168)+1,IF(DAY(C168)&gt;DAY(DATE((YEAR(C168)-1900),MONTH(C168)+2,1)-1),DAY(DATE((YEAR(C168)-1900),MONTH(C168)+2,1)-1),DAY('19. Mortgage Analysis'!E$37))),"")</f>
        <v>48438</v>
      </c>
      <c r="D169" s="269">
        <f t="shared" si="2"/>
        <v>451164.3333653505</v>
      </c>
      <c r="E169" s="269">
        <f>('19. Mortgage Analysis'!$E$35/12)*D169</f>
        <v>1221.903402864491</v>
      </c>
      <c r="F169" s="438">
        <f>'19. Mortgage Analysis'!$E$45-'21. Mortgage Amortization'!E169</f>
        <v>1493.784028147164</v>
      </c>
      <c r="G169" s="269">
        <f t="shared" si="3"/>
        <v>449670.54933720332</v>
      </c>
      <c r="H169" s="270">
        <f t="shared" si="4"/>
        <v>205866.78967883502</v>
      </c>
      <c r="I169" s="269">
        <f t="shared" si="5"/>
        <v>174329.45066279665</v>
      </c>
      <c r="J169" s="167"/>
      <c r="K169" s="167"/>
      <c r="L169" s="336"/>
      <c r="M169" s="167"/>
      <c r="N169" s="170"/>
      <c r="O169" s="167"/>
      <c r="P169" s="167"/>
      <c r="Q169" s="167"/>
      <c r="R169" s="167"/>
      <c r="S169" s="167"/>
      <c r="T169" s="167"/>
      <c r="U169" s="167"/>
      <c r="V169" s="167"/>
      <c r="W169" s="167"/>
      <c r="X169" s="167"/>
      <c r="Y169" s="167"/>
    </row>
    <row r="170" spans="1:25" ht="12.75" customHeight="1">
      <c r="A170" s="167"/>
      <c r="B170" s="267">
        <f t="shared" si="1"/>
        <v>141</v>
      </c>
      <c r="C170" s="268">
        <f>IF(C169,DATE((YEAR(C169)-1900),MONTH(C169)+1,IF(DAY(C169)&gt;DAY(DATE((YEAR(C169)-1900),MONTH(C169)+2,1)-1),DAY(DATE((YEAR(C169)-1900),MONTH(C169)+2,1)-1),DAY('19. Mortgage Analysis'!E$37))),"")</f>
        <v>48469</v>
      </c>
      <c r="D170" s="269">
        <f t="shared" si="2"/>
        <v>449670.54933720332</v>
      </c>
      <c r="E170" s="269">
        <f>('19. Mortgage Analysis'!$E$35/12)*D170</f>
        <v>1217.8577377882591</v>
      </c>
      <c r="F170" s="438">
        <f>'19. Mortgage Analysis'!$E$45-'21. Mortgage Amortization'!E170</f>
        <v>1497.8296932233959</v>
      </c>
      <c r="G170" s="269">
        <f t="shared" si="3"/>
        <v>448172.71964397992</v>
      </c>
      <c r="H170" s="270">
        <f t="shared" si="4"/>
        <v>207084.64741662328</v>
      </c>
      <c r="I170" s="269">
        <f t="shared" si="5"/>
        <v>175827.28035602006</v>
      </c>
      <c r="J170" s="167"/>
      <c r="K170" s="167"/>
      <c r="L170" s="336"/>
      <c r="M170" s="167"/>
      <c r="N170" s="170"/>
      <c r="O170" s="167"/>
      <c r="P170" s="167"/>
      <c r="Q170" s="167"/>
      <c r="R170" s="167"/>
      <c r="S170" s="167"/>
      <c r="T170" s="167"/>
      <c r="U170" s="167"/>
      <c r="V170" s="167"/>
      <c r="W170" s="167"/>
      <c r="X170" s="167"/>
      <c r="Y170" s="167"/>
    </row>
    <row r="171" spans="1:25" ht="12.75" customHeight="1">
      <c r="A171" s="167"/>
      <c r="B171" s="267">
        <f t="shared" si="1"/>
        <v>142</v>
      </c>
      <c r="C171" s="268">
        <f>IF(C170,DATE((YEAR(C170)-1900),MONTH(C170)+1,IF(DAY(C170)&gt;DAY(DATE((YEAR(C170)-1900),MONTH(C170)+2,1)-1),DAY(DATE((YEAR(C170)-1900),MONTH(C170)+2,1)-1),DAY('19. Mortgage Analysis'!E$37))),"")</f>
        <v>48499</v>
      </c>
      <c r="D171" s="269">
        <f t="shared" si="2"/>
        <v>448172.71964397992</v>
      </c>
      <c r="E171" s="269">
        <f>('19. Mortgage Analysis'!$E$35/12)*D171</f>
        <v>1213.8011157024457</v>
      </c>
      <c r="F171" s="438">
        <f>'19. Mortgage Analysis'!$E$45-'21. Mortgage Amortization'!E171</f>
        <v>1501.8863153092093</v>
      </c>
      <c r="G171" s="269">
        <f t="shared" si="3"/>
        <v>446670.83332867071</v>
      </c>
      <c r="H171" s="270">
        <f t="shared" si="4"/>
        <v>208298.44853232574</v>
      </c>
      <c r="I171" s="269">
        <f t="shared" si="5"/>
        <v>177329.16667132927</v>
      </c>
      <c r="J171" s="167"/>
      <c r="K171" s="167"/>
      <c r="L171" s="336"/>
      <c r="M171" s="167"/>
      <c r="N171" s="170"/>
      <c r="O171" s="167"/>
      <c r="P171" s="167"/>
      <c r="Q171" s="167"/>
      <c r="R171" s="167"/>
      <c r="S171" s="167"/>
      <c r="T171" s="167"/>
      <c r="U171" s="167"/>
      <c r="V171" s="167"/>
      <c r="W171" s="167"/>
      <c r="X171" s="167"/>
      <c r="Y171" s="167"/>
    </row>
    <row r="172" spans="1:25" ht="12.75" customHeight="1">
      <c r="A172" s="167"/>
      <c r="B172" s="267">
        <f t="shared" si="1"/>
        <v>143</v>
      </c>
      <c r="C172" s="268">
        <f>IF(C171,DATE((YEAR(C171)-1900),MONTH(C171)+1,IF(DAY(C171)&gt;DAY(DATE((YEAR(C171)-1900),MONTH(C171)+2,1)-1),DAY(DATE((YEAR(C171)-1900),MONTH(C171)+2,1)-1),DAY('19. Mortgage Analysis'!E$37))),"")</f>
        <v>48530</v>
      </c>
      <c r="D172" s="269">
        <f t="shared" si="2"/>
        <v>446670.83332867071</v>
      </c>
      <c r="E172" s="269">
        <f>('19. Mortgage Analysis'!$E$35/12)*D172</f>
        <v>1209.7335069318165</v>
      </c>
      <c r="F172" s="438">
        <f>'19. Mortgage Analysis'!$E$45-'21. Mortgage Amortization'!E172</f>
        <v>1505.9539240798385</v>
      </c>
      <c r="G172" s="269">
        <f t="shared" si="3"/>
        <v>445164.87940459087</v>
      </c>
      <c r="H172" s="270">
        <f t="shared" si="4"/>
        <v>209508.18203925755</v>
      </c>
      <c r="I172" s="269">
        <f t="shared" si="5"/>
        <v>178835.1205954091</v>
      </c>
      <c r="J172" s="167"/>
      <c r="K172" s="167"/>
      <c r="L172" s="336"/>
      <c r="M172" s="167"/>
      <c r="N172" s="170"/>
      <c r="O172" s="167"/>
      <c r="P172" s="167"/>
      <c r="Q172" s="167"/>
      <c r="R172" s="167"/>
      <c r="S172" s="167"/>
      <c r="T172" s="167"/>
      <c r="U172" s="167"/>
      <c r="V172" s="167"/>
      <c r="W172" s="167"/>
      <c r="X172" s="167"/>
      <c r="Y172" s="167"/>
    </row>
    <row r="173" spans="1:25" ht="12.75" customHeight="1">
      <c r="A173" s="167"/>
      <c r="B173" s="267">
        <f t="shared" si="1"/>
        <v>144</v>
      </c>
      <c r="C173" s="268">
        <f>IF(C172,DATE((YEAR(C172)-1900),MONTH(C172)+1,IF(DAY(C172)&gt;DAY(DATE((YEAR(C172)-1900),MONTH(C172)+2,1)-1),DAY(DATE((YEAR(C172)-1900),MONTH(C172)+2,1)-1),DAY('19. Mortgage Analysis'!E$37))),"")</f>
        <v>48560</v>
      </c>
      <c r="D173" s="269">
        <f t="shared" si="2"/>
        <v>445164.87940459087</v>
      </c>
      <c r="E173" s="269">
        <f>('19. Mortgage Analysis'!$E$35/12)*D173</f>
        <v>1205.654881720767</v>
      </c>
      <c r="F173" s="438">
        <f>'19. Mortgage Analysis'!$E$45-'21. Mortgage Amortization'!E173</f>
        <v>1510.032549290888</v>
      </c>
      <c r="G173" s="269">
        <f t="shared" si="3"/>
        <v>443654.84685530001</v>
      </c>
      <c r="H173" s="270">
        <f t="shared" si="4"/>
        <v>210713.83692097833</v>
      </c>
      <c r="I173" s="269">
        <f t="shared" si="5"/>
        <v>180345.15314469999</v>
      </c>
      <c r="J173" s="167"/>
      <c r="K173" s="167"/>
      <c r="L173" s="336"/>
      <c r="M173" s="167"/>
      <c r="N173" s="170"/>
      <c r="O173" s="167"/>
      <c r="P173" s="167"/>
      <c r="Q173" s="167"/>
      <c r="R173" s="167"/>
      <c r="S173" s="167"/>
      <c r="T173" s="167"/>
      <c r="U173" s="167"/>
      <c r="V173" s="167"/>
      <c r="W173" s="167"/>
      <c r="X173" s="167"/>
      <c r="Y173" s="167"/>
    </row>
    <row r="174" spans="1:25" ht="12.75" customHeight="1">
      <c r="A174" s="167"/>
      <c r="B174" s="267">
        <f t="shared" si="1"/>
        <v>145</v>
      </c>
      <c r="C174" s="268">
        <f>IF(C173,DATE((YEAR(C173)-1900),MONTH(C173)+1,IF(DAY(C173)&gt;DAY(DATE((YEAR(C173)-1900),MONTH(C173)+2,1)-1),DAY(DATE((YEAR(C173)-1900),MONTH(C173)+2,1)-1),DAY('19. Mortgage Analysis'!E$37))),"")</f>
        <v>48591</v>
      </c>
      <c r="D174" s="269">
        <f t="shared" si="2"/>
        <v>443654.84685530001</v>
      </c>
      <c r="E174" s="269">
        <f>('19. Mortgage Analysis'!$E$35/12)*D174</f>
        <v>1201.5652102331042</v>
      </c>
      <c r="F174" s="438">
        <f>'19. Mortgage Analysis'!$E$45-'21. Mortgage Amortization'!E174</f>
        <v>1514.1222207785509</v>
      </c>
      <c r="G174" s="269">
        <f t="shared" si="3"/>
        <v>442140.72463452147</v>
      </c>
      <c r="H174" s="270">
        <f t="shared" si="4"/>
        <v>211915.40213121142</v>
      </c>
      <c r="I174" s="269">
        <f t="shared" si="5"/>
        <v>181859.27536547853</v>
      </c>
      <c r="J174" s="167"/>
      <c r="K174" s="167"/>
      <c r="L174" s="336"/>
      <c r="M174" s="167"/>
      <c r="N174" s="170"/>
      <c r="O174" s="167"/>
      <c r="P174" s="167"/>
      <c r="Q174" s="167"/>
      <c r="R174" s="167"/>
      <c r="S174" s="167"/>
      <c r="T174" s="167"/>
      <c r="U174" s="167"/>
      <c r="V174" s="167"/>
      <c r="W174" s="167"/>
      <c r="X174" s="167"/>
      <c r="Y174" s="167"/>
    </row>
    <row r="175" spans="1:25" ht="12.75" customHeight="1">
      <c r="A175" s="167"/>
      <c r="B175" s="267">
        <f t="shared" si="1"/>
        <v>146</v>
      </c>
      <c r="C175" s="268">
        <f>IF(C174,DATE((YEAR(C174)-1900),MONTH(C174)+1,IF(DAY(C174)&gt;DAY(DATE((YEAR(C174)-1900),MONTH(C174)+2,1)-1),DAY(DATE((YEAR(C174)-1900),MONTH(C174)+2,1)-1),DAY('19. Mortgage Analysis'!E$37))),"")</f>
        <v>48622</v>
      </c>
      <c r="D175" s="269">
        <f t="shared" si="2"/>
        <v>442140.72463452147</v>
      </c>
      <c r="E175" s="269">
        <f>('19. Mortgage Analysis'!$E$35/12)*D175</f>
        <v>1197.464462551829</v>
      </c>
      <c r="F175" s="438">
        <f>'19. Mortgage Analysis'!$E$45-'21. Mortgage Amortization'!E175</f>
        <v>1518.222968459826</v>
      </c>
      <c r="G175" s="269">
        <f t="shared" si="3"/>
        <v>440622.50166606164</v>
      </c>
      <c r="H175" s="270">
        <f t="shared" si="4"/>
        <v>213112.86659376326</v>
      </c>
      <c r="I175" s="269">
        <f t="shared" si="5"/>
        <v>183377.49833393836</v>
      </c>
      <c r="J175" s="167"/>
      <c r="K175" s="167"/>
      <c r="L175" s="336"/>
      <c r="M175" s="167"/>
      <c r="N175" s="170"/>
      <c r="O175" s="167"/>
      <c r="P175" s="167"/>
      <c r="Q175" s="167"/>
      <c r="R175" s="167"/>
      <c r="S175" s="167"/>
      <c r="T175" s="167"/>
      <c r="U175" s="167"/>
      <c r="V175" s="167"/>
      <c r="W175" s="167"/>
      <c r="X175" s="167"/>
      <c r="Y175" s="167"/>
    </row>
    <row r="176" spans="1:25" ht="12.75" customHeight="1">
      <c r="A176" s="167"/>
      <c r="B176" s="267">
        <f t="shared" si="1"/>
        <v>147</v>
      </c>
      <c r="C176" s="268">
        <f>IF(C175,DATE((YEAR(C175)-1900),MONTH(C175)+1,IF(DAY(C175)&gt;DAY(DATE((YEAR(C175)-1900),MONTH(C175)+2,1)-1),DAY(DATE((YEAR(C175)-1900),MONTH(C175)+2,1)-1),DAY('19. Mortgage Analysis'!E$37))),"")</f>
        <v>48650</v>
      </c>
      <c r="D176" s="269">
        <f t="shared" si="2"/>
        <v>440622.50166606164</v>
      </c>
      <c r="E176" s="269">
        <f>('19. Mortgage Analysis'!$E$35/12)*D176</f>
        <v>1193.352608678917</v>
      </c>
      <c r="F176" s="438">
        <f>'19. Mortgage Analysis'!$E$45-'21. Mortgage Amortization'!E176</f>
        <v>1522.334822332738</v>
      </c>
      <c r="G176" s="269">
        <f t="shared" si="3"/>
        <v>439100.16684372892</v>
      </c>
      <c r="H176" s="270">
        <f t="shared" si="4"/>
        <v>214306.21920244218</v>
      </c>
      <c r="I176" s="269">
        <f t="shared" si="5"/>
        <v>184899.83315627111</v>
      </c>
      <c r="J176" s="167"/>
      <c r="K176" s="167"/>
      <c r="L176" s="336"/>
      <c r="M176" s="167"/>
      <c r="N176" s="170"/>
      <c r="O176" s="167"/>
      <c r="P176" s="167"/>
      <c r="Q176" s="167"/>
      <c r="R176" s="167"/>
      <c r="S176" s="167"/>
      <c r="T176" s="167"/>
      <c r="U176" s="167"/>
      <c r="V176" s="167"/>
      <c r="W176" s="167"/>
      <c r="X176" s="167"/>
      <c r="Y176" s="167"/>
    </row>
    <row r="177" spans="1:25" ht="12.75" customHeight="1">
      <c r="A177" s="167"/>
      <c r="B177" s="267">
        <f t="shared" si="1"/>
        <v>148</v>
      </c>
      <c r="C177" s="268">
        <f>IF(C176,DATE((YEAR(C176)-1900),MONTH(C176)+1,IF(DAY(C176)&gt;DAY(DATE((YEAR(C176)-1900),MONTH(C176)+2,1)-1),DAY(DATE((YEAR(C176)-1900),MONTH(C176)+2,1)-1),DAY('19. Mortgage Analysis'!E$37))),"")</f>
        <v>48681</v>
      </c>
      <c r="D177" s="269">
        <f t="shared" si="2"/>
        <v>439100.16684372892</v>
      </c>
      <c r="E177" s="269">
        <f>('19. Mortgage Analysis'!$E$35/12)*D177</f>
        <v>1189.2296185350992</v>
      </c>
      <c r="F177" s="438">
        <f>'19. Mortgage Analysis'!$E$45-'21. Mortgage Amortization'!E177</f>
        <v>1526.4578124765558</v>
      </c>
      <c r="G177" s="269">
        <f t="shared" si="3"/>
        <v>437573.70903125237</v>
      </c>
      <c r="H177" s="270">
        <f t="shared" si="4"/>
        <v>215495.44882097727</v>
      </c>
      <c r="I177" s="269">
        <f t="shared" si="5"/>
        <v>186426.29096874766</v>
      </c>
      <c r="J177" s="167"/>
      <c r="K177" s="167"/>
      <c r="L177" s="336"/>
      <c r="M177" s="167"/>
      <c r="N177" s="170"/>
      <c r="O177" s="167"/>
      <c r="P177" s="167"/>
      <c r="Q177" s="167"/>
      <c r="R177" s="167"/>
      <c r="S177" s="167"/>
      <c r="T177" s="167"/>
      <c r="U177" s="167"/>
      <c r="V177" s="167"/>
      <c r="W177" s="167"/>
      <c r="X177" s="167"/>
      <c r="Y177" s="167"/>
    </row>
    <row r="178" spans="1:25" ht="12.75" customHeight="1">
      <c r="A178" s="167"/>
      <c r="B178" s="267">
        <f t="shared" si="1"/>
        <v>149</v>
      </c>
      <c r="C178" s="268">
        <f>IF(C177,DATE((YEAR(C177)-1900),MONTH(C177)+1,IF(DAY(C177)&gt;DAY(DATE((YEAR(C177)-1900),MONTH(C177)+2,1)-1),DAY(DATE((YEAR(C177)-1900),MONTH(C177)+2,1)-1),DAY('19. Mortgage Analysis'!E$37))),"")</f>
        <v>48711</v>
      </c>
      <c r="D178" s="269">
        <f t="shared" si="2"/>
        <v>437573.70903125237</v>
      </c>
      <c r="E178" s="269">
        <f>('19. Mortgage Analysis'!$E$35/12)*D178</f>
        <v>1185.0954619596419</v>
      </c>
      <c r="F178" s="438">
        <f>'19. Mortgage Analysis'!$E$45-'21. Mortgage Amortization'!E178</f>
        <v>1530.5919690520132</v>
      </c>
      <c r="G178" s="269">
        <f t="shared" si="3"/>
        <v>436043.11706220033</v>
      </c>
      <c r="H178" s="270">
        <f t="shared" si="4"/>
        <v>216680.5442829369</v>
      </c>
      <c r="I178" s="269">
        <f t="shared" si="5"/>
        <v>187956.88293779967</v>
      </c>
      <c r="J178" s="167"/>
      <c r="K178" s="167"/>
      <c r="L178" s="336"/>
      <c r="M178" s="167"/>
      <c r="N178" s="170"/>
      <c r="O178" s="167"/>
      <c r="P178" s="167"/>
      <c r="Q178" s="167"/>
      <c r="R178" s="167"/>
      <c r="S178" s="167"/>
      <c r="T178" s="167"/>
      <c r="U178" s="167"/>
      <c r="V178" s="167"/>
      <c r="W178" s="167"/>
      <c r="X178" s="167"/>
      <c r="Y178" s="167"/>
    </row>
    <row r="179" spans="1:25" ht="12.75" customHeight="1">
      <c r="A179" s="167"/>
      <c r="B179" s="267">
        <f t="shared" si="1"/>
        <v>150</v>
      </c>
      <c r="C179" s="268">
        <f>IF(C178,DATE((YEAR(C178)-1900),MONTH(C178)+1,IF(DAY(C178)&gt;DAY(DATE((YEAR(C178)-1900),MONTH(C178)+2,1)-1),DAY(DATE((YEAR(C178)-1900),MONTH(C178)+2,1)-1),DAY('19. Mortgage Analysis'!E$37))),"")</f>
        <v>48742</v>
      </c>
      <c r="D179" s="269">
        <f t="shared" si="2"/>
        <v>436043.11706220033</v>
      </c>
      <c r="E179" s="269">
        <f>('19. Mortgage Analysis'!$E$35/12)*D179</f>
        <v>1180.950108710126</v>
      </c>
      <c r="F179" s="438">
        <f>'19. Mortgage Analysis'!$E$45-'21. Mortgage Amortization'!E179</f>
        <v>1534.737322301529</v>
      </c>
      <c r="G179" s="269">
        <f t="shared" si="3"/>
        <v>434508.37973989878</v>
      </c>
      <c r="H179" s="270">
        <f t="shared" si="4"/>
        <v>217861.49439164702</v>
      </c>
      <c r="I179" s="269">
        <f t="shared" si="5"/>
        <v>189491.62026010119</v>
      </c>
      <c r="J179" s="167"/>
      <c r="K179" s="167"/>
      <c r="L179" s="336"/>
      <c r="M179" s="167"/>
      <c r="N179" s="170"/>
      <c r="O179" s="167"/>
      <c r="P179" s="167"/>
      <c r="Q179" s="167"/>
      <c r="R179" s="167"/>
      <c r="S179" s="167"/>
      <c r="T179" s="167"/>
      <c r="U179" s="167"/>
      <c r="V179" s="167"/>
      <c r="W179" s="167"/>
      <c r="X179" s="167"/>
      <c r="Y179" s="167"/>
    </row>
    <row r="180" spans="1:25" ht="12.75" customHeight="1">
      <c r="A180" s="167"/>
      <c r="B180" s="267">
        <f t="shared" si="1"/>
        <v>151</v>
      </c>
      <c r="C180" s="268">
        <f>IF(C179,DATE((YEAR(C179)-1900),MONTH(C179)+1,IF(DAY(C179)&gt;DAY(DATE((YEAR(C179)-1900),MONTH(C179)+2,1)-1),DAY(DATE((YEAR(C179)-1900),MONTH(C179)+2,1)-1),DAY('19. Mortgage Analysis'!E$37))),"")</f>
        <v>48772</v>
      </c>
      <c r="D180" s="269">
        <f t="shared" si="2"/>
        <v>434508.37973989878</v>
      </c>
      <c r="E180" s="269">
        <f>('19. Mortgage Analysis'!$E$35/12)*D180</f>
        <v>1176.7935284622258</v>
      </c>
      <c r="F180" s="438">
        <f>'19. Mortgage Analysis'!$E$45-'21. Mortgage Amortization'!E180</f>
        <v>1538.8939025494292</v>
      </c>
      <c r="G180" s="269">
        <f t="shared" si="3"/>
        <v>432969.48583734938</v>
      </c>
      <c r="H180" s="270">
        <f t="shared" si="4"/>
        <v>219038.28792010926</v>
      </c>
      <c r="I180" s="269">
        <f t="shared" si="5"/>
        <v>191030.51416265062</v>
      </c>
      <c r="J180" s="167"/>
      <c r="K180" s="167"/>
      <c r="L180" s="336"/>
      <c r="M180" s="167"/>
      <c r="N180" s="170"/>
      <c r="O180" s="167"/>
      <c r="P180" s="167"/>
      <c r="Q180" s="167"/>
      <c r="R180" s="167"/>
      <c r="S180" s="167"/>
      <c r="T180" s="167"/>
      <c r="U180" s="167"/>
      <c r="V180" s="167"/>
      <c r="W180" s="167"/>
      <c r="X180" s="167"/>
      <c r="Y180" s="167"/>
    </row>
    <row r="181" spans="1:25" ht="12.75" customHeight="1">
      <c r="A181" s="167"/>
      <c r="B181" s="267">
        <f t="shared" si="1"/>
        <v>152</v>
      </c>
      <c r="C181" s="268">
        <f>IF(C180,DATE((YEAR(C180)-1900),MONTH(C180)+1,IF(DAY(C180)&gt;DAY(DATE((YEAR(C180)-1900),MONTH(C180)+2,1)-1),DAY(DATE((YEAR(C180)-1900),MONTH(C180)+2,1)-1),DAY('19. Mortgage Analysis'!E$37))),"")</f>
        <v>48803</v>
      </c>
      <c r="D181" s="269">
        <f t="shared" si="2"/>
        <v>432969.48583734938</v>
      </c>
      <c r="E181" s="269">
        <f>('19. Mortgage Analysis'!$E$35/12)*D181</f>
        <v>1172.6256908094879</v>
      </c>
      <c r="F181" s="438">
        <f>'19. Mortgage Analysis'!$E$45-'21. Mortgage Amortization'!E181</f>
        <v>1543.0617402021671</v>
      </c>
      <c r="G181" s="269">
        <f t="shared" si="3"/>
        <v>431426.42409714719</v>
      </c>
      <c r="H181" s="270">
        <f t="shared" si="4"/>
        <v>220210.91361091874</v>
      </c>
      <c r="I181" s="269">
        <f t="shared" si="5"/>
        <v>192573.57590285278</v>
      </c>
      <c r="J181" s="167"/>
      <c r="K181" s="167"/>
      <c r="L181" s="336"/>
      <c r="M181" s="167"/>
      <c r="N181" s="170"/>
      <c r="O181" s="167"/>
      <c r="P181" s="167"/>
      <c r="Q181" s="167"/>
      <c r="R181" s="167"/>
      <c r="S181" s="167"/>
      <c r="T181" s="167"/>
      <c r="U181" s="167"/>
      <c r="V181" s="167"/>
      <c r="W181" s="167"/>
      <c r="X181" s="167"/>
      <c r="Y181" s="167"/>
    </row>
    <row r="182" spans="1:25" ht="12.75" customHeight="1">
      <c r="A182" s="167"/>
      <c r="B182" s="267">
        <f t="shared" si="1"/>
        <v>153</v>
      </c>
      <c r="C182" s="268">
        <f>IF(C181,DATE((YEAR(C181)-1900),MONTH(C181)+1,IF(DAY(C181)&gt;DAY(DATE((YEAR(C181)-1900),MONTH(C181)+2,1)-1),DAY(DATE((YEAR(C181)-1900),MONTH(C181)+2,1)-1),DAY('19. Mortgage Analysis'!E$37))),"")</f>
        <v>48834</v>
      </c>
      <c r="D182" s="269">
        <f t="shared" si="2"/>
        <v>431426.42409714719</v>
      </c>
      <c r="E182" s="269">
        <f>('19. Mortgage Analysis'!$E$35/12)*D182</f>
        <v>1168.446565263107</v>
      </c>
      <c r="F182" s="438">
        <f>'19. Mortgage Analysis'!$E$45-'21. Mortgage Amortization'!E182</f>
        <v>1547.240865748548</v>
      </c>
      <c r="G182" s="269">
        <f t="shared" si="3"/>
        <v>429879.18323139864</v>
      </c>
      <c r="H182" s="270">
        <f t="shared" si="4"/>
        <v>221379.36017618186</v>
      </c>
      <c r="I182" s="269">
        <f t="shared" si="5"/>
        <v>194120.81676860133</v>
      </c>
      <c r="J182" s="167"/>
      <c r="K182" s="167"/>
      <c r="L182" s="336"/>
      <c r="M182" s="167"/>
      <c r="N182" s="170"/>
      <c r="O182" s="167"/>
      <c r="P182" s="167"/>
      <c r="Q182" s="167"/>
      <c r="R182" s="167"/>
      <c r="S182" s="167"/>
      <c r="T182" s="167"/>
      <c r="U182" s="167"/>
      <c r="V182" s="167"/>
      <c r="W182" s="167"/>
      <c r="X182" s="167"/>
      <c r="Y182" s="167"/>
    </row>
    <row r="183" spans="1:25" ht="12.75" customHeight="1">
      <c r="A183" s="167"/>
      <c r="B183" s="267">
        <f t="shared" si="1"/>
        <v>154</v>
      </c>
      <c r="C183" s="268">
        <f>IF(C182,DATE((YEAR(C182)-1900),MONTH(C182)+1,IF(DAY(C182)&gt;DAY(DATE((YEAR(C182)-1900),MONTH(C182)+2,1)-1),DAY(DATE((YEAR(C182)-1900),MONTH(C182)+2,1)-1),DAY('19. Mortgage Analysis'!E$37))),"")</f>
        <v>48864</v>
      </c>
      <c r="D183" s="269">
        <f t="shared" si="2"/>
        <v>429879.18323139864</v>
      </c>
      <c r="E183" s="269">
        <f>('19. Mortgage Analysis'!$E$35/12)*D183</f>
        <v>1164.2561212517046</v>
      </c>
      <c r="F183" s="438">
        <f>'19. Mortgage Analysis'!$E$45-'21. Mortgage Amortization'!E183</f>
        <v>1551.4313097599504</v>
      </c>
      <c r="G183" s="269">
        <f t="shared" si="3"/>
        <v>428327.75192163867</v>
      </c>
      <c r="H183" s="270">
        <f t="shared" si="4"/>
        <v>222543.61629743356</v>
      </c>
      <c r="I183" s="269">
        <f t="shared" si="5"/>
        <v>195672.24807836127</v>
      </c>
      <c r="J183" s="167"/>
      <c r="K183" s="167"/>
      <c r="L183" s="336"/>
      <c r="M183" s="167"/>
      <c r="N183" s="170"/>
      <c r="O183" s="167"/>
      <c r="P183" s="167"/>
      <c r="Q183" s="167"/>
      <c r="R183" s="167"/>
      <c r="S183" s="167"/>
      <c r="T183" s="167"/>
      <c r="U183" s="167"/>
      <c r="V183" s="167"/>
      <c r="W183" s="167"/>
      <c r="X183" s="167"/>
      <c r="Y183" s="167"/>
    </row>
    <row r="184" spans="1:25" ht="12.75" customHeight="1">
      <c r="A184" s="167"/>
      <c r="B184" s="267">
        <f t="shared" si="1"/>
        <v>155</v>
      </c>
      <c r="C184" s="268">
        <f>IF(C183,DATE((YEAR(C183)-1900),MONTH(C183)+1,IF(DAY(C183)&gt;DAY(DATE((YEAR(C183)-1900),MONTH(C183)+2,1)-1),DAY(DATE((YEAR(C183)-1900),MONTH(C183)+2,1)-1),DAY('19. Mortgage Analysis'!E$37))),"")</f>
        <v>48895</v>
      </c>
      <c r="D184" s="269">
        <f t="shared" si="2"/>
        <v>428327.75192163867</v>
      </c>
      <c r="E184" s="269">
        <f>('19. Mortgage Analysis'!$E$35/12)*D184</f>
        <v>1160.0543281211048</v>
      </c>
      <c r="F184" s="438">
        <f>'19. Mortgage Analysis'!$E$45-'21. Mortgage Amortization'!E184</f>
        <v>1555.6331028905502</v>
      </c>
      <c r="G184" s="269">
        <f t="shared" si="3"/>
        <v>426772.1188187481</v>
      </c>
      <c r="H184" s="270">
        <f t="shared" si="4"/>
        <v>223703.67062555466</v>
      </c>
      <c r="I184" s="269">
        <f t="shared" si="5"/>
        <v>197227.88118125181</v>
      </c>
      <c r="J184" s="167"/>
      <c r="K184" s="167"/>
      <c r="L184" s="336"/>
      <c r="M184" s="167"/>
      <c r="N184" s="170"/>
      <c r="O184" s="167"/>
      <c r="P184" s="167"/>
      <c r="Q184" s="167"/>
      <c r="R184" s="167"/>
      <c r="S184" s="167"/>
      <c r="T184" s="167"/>
      <c r="U184" s="167"/>
      <c r="V184" s="167"/>
      <c r="W184" s="167"/>
      <c r="X184" s="167"/>
      <c r="Y184" s="167"/>
    </row>
    <row r="185" spans="1:25" ht="12.75" customHeight="1">
      <c r="A185" s="167"/>
      <c r="B185" s="267">
        <f t="shared" si="1"/>
        <v>156</v>
      </c>
      <c r="C185" s="268">
        <f>IF(C184,DATE((YEAR(C184)-1900),MONTH(C184)+1,IF(DAY(C184)&gt;DAY(DATE((YEAR(C184)-1900),MONTH(C184)+2,1)-1),DAY(DATE((YEAR(C184)-1900),MONTH(C184)+2,1)-1),DAY('19. Mortgage Analysis'!E$37))),"")</f>
        <v>48925</v>
      </c>
      <c r="D185" s="269">
        <f t="shared" si="2"/>
        <v>426772.1188187481</v>
      </c>
      <c r="E185" s="269">
        <f>('19. Mortgage Analysis'!$E$35/12)*D185</f>
        <v>1155.8411551341094</v>
      </c>
      <c r="F185" s="438">
        <f>'19. Mortgage Analysis'!$E$45-'21. Mortgage Amortization'!E185</f>
        <v>1559.8462758775456</v>
      </c>
      <c r="G185" s="269">
        <f t="shared" si="3"/>
        <v>425212.27254287055</v>
      </c>
      <c r="H185" s="270">
        <f t="shared" si="4"/>
        <v>224859.51178068877</v>
      </c>
      <c r="I185" s="269">
        <f t="shared" si="5"/>
        <v>198787.72745712937</v>
      </c>
      <c r="J185" s="167"/>
      <c r="K185" s="167"/>
      <c r="L185" s="336"/>
      <c r="M185" s="167"/>
      <c r="N185" s="170"/>
      <c r="O185" s="167"/>
      <c r="P185" s="167"/>
      <c r="Q185" s="167"/>
      <c r="R185" s="167"/>
      <c r="S185" s="167"/>
      <c r="T185" s="167"/>
      <c r="U185" s="167"/>
      <c r="V185" s="167"/>
      <c r="W185" s="167"/>
      <c r="X185" s="167"/>
      <c r="Y185" s="167"/>
    </row>
    <row r="186" spans="1:25" ht="12.75" customHeight="1">
      <c r="A186" s="167"/>
      <c r="B186" s="267">
        <f t="shared" si="1"/>
        <v>157</v>
      </c>
      <c r="C186" s="268">
        <f>IF(C185,DATE((YEAR(C185)-1900),MONTH(C185)+1,IF(DAY(C185)&gt;DAY(DATE((YEAR(C185)-1900),MONTH(C185)+2,1)-1),DAY(DATE((YEAR(C185)-1900),MONTH(C185)+2,1)-1),DAY('19. Mortgage Analysis'!E$37))),"")</f>
        <v>48956</v>
      </c>
      <c r="D186" s="269">
        <f t="shared" si="2"/>
        <v>425212.27254287055</v>
      </c>
      <c r="E186" s="269">
        <f>('19. Mortgage Analysis'!$E$35/12)*D186</f>
        <v>1151.6165714702745</v>
      </c>
      <c r="F186" s="438">
        <f>'19. Mortgage Analysis'!$E$45-'21. Mortgage Amortization'!E186</f>
        <v>1564.0708595413805</v>
      </c>
      <c r="G186" s="269">
        <f t="shared" si="3"/>
        <v>423648.20168332919</v>
      </c>
      <c r="H186" s="270">
        <f t="shared" si="4"/>
        <v>226011.12835215905</v>
      </c>
      <c r="I186" s="269">
        <f t="shared" si="5"/>
        <v>200351.79831667076</v>
      </c>
      <c r="J186" s="167"/>
      <c r="K186" s="167"/>
      <c r="L186" s="336"/>
      <c r="M186" s="167"/>
      <c r="N186" s="170"/>
      <c r="O186" s="167"/>
      <c r="P186" s="167"/>
      <c r="Q186" s="167"/>
      <c r="R186" s="167"/>
      <c r="S186" s="167"/>
      <c r="T186" s="167"/>
      <c r="U186" s="167"/>
      <c r="V186" s="167"/>
      <c r="W186" s="167"/>
      <c r="X186" s="167"/>
      <c r="Y186" s="167"/>
    </row>
    <row r="187" spans="1:25" ht="12.75" customHeight="1">
      <c r="A187" s="167"/>
      <c r="B187" s="267">
        <f t="shared" si="1"/>
        <v>158</v>
      </c>
      <c r="C187" s="268">
        <f>IF(C186,DATE((YEAR(C186)-1900),MONTH(C186)+1,IF(DAY(C186)&gt;DAY(DATE((YEAR(C186)-1900),MONTH(C186)+2,1)-1),DAY(DATE((YEAR(C186)-1900),MONTH(C186)+2,1)-1),DAY('19. Mortgage Analysis'!E$37))),"")</f>
        <v>48987</v>
      </c>
      <c r="D187" s="269">
        <f t="shared" si="2"/>
        <v>423648.20168332919</v>
      </c>
      <c r="E187" s="269">
        <f>('19. Mortgage Analysis'!$E$35/12)*D187</f>
        <v>1147.3805462256832</v>
      </c>
      <c r="F187" s="438">
        <f>'19. Mortgage Analysis'!$E$45-'21. Mortgage Amortization'!E187</f>
        <v>1568.3068847859718</v>
      </c>
      <c r="G187" s="269">
        <f t="shared" si="3"/>
        <v>422079.89479854319</v>
      </c>
      <c r="H187" s="270">
        <f t="shared" si="4"/>
        <v>227158.50889838472</v>
      </c>
      <c r="I187" s="269">
        <f t="shared" si="5"/>
        <v>201920.10520145672</v>
      </c>
      <c r="J187" s="167"/>
      <c r="K187" s="167"/>
      <c r="L187" s="336"/>
      <c r="M187" s="167"/>
      <c r="N187" s="170"/>
      <c r="O187" s="167"/>
      <c r="P187" s="167"/>
      <c r="Q187" s="167"/>
      <c r="R187" s="167"/>
      <c r="S187" s="167"/>
      <c r="T187" s="167"/>
      <c r="U187" s="167"/>
      <c r="V187" s="167"/>
      <c r="W187" s="167"/>
      <c r="X187" s="167"/>
      <c r="Y187" s="167"/>
    </row>
    <row r="188" spans="1:25" ht="12.75" customHeight="1">
      <c r="A188" s="167"/>
      <c r="B188" s="267">
        <f t="shared" si="1"/>
        <v>159</v>
      </c>
      <c r="C188" s="268">
        <f>IF(C187,DATE((YEAR(C187)-1900),MONTH(C187)+1,IF(DAY(C187)&gt;DAY(DATE((YEAR(C187)-1900),MONTH(C187)+2,1)-1),DAY(DATE((YEAR(C187)-1900),MONTH(C187)+2,1)-1),DAY('19. Mortgage Analysis'!E$37))),"")</f>
        <v>49015</v>
      </c>
      <c r="D188" s="269">
        <f t="shared" si="2"/>
        <v>422079.89479854319</v>
      </c>
      <c r="E188" s="269">
        <f>('19. Mortgage Analysis'!$E$35/12)*D188</f>
        <v>1143.1330484127211</v>
      </c>
      <c r="F188" s="438">
        <f>'19. Mortgage Analysis'!$E$45-'21. Mortgage Amortization'!E188</f>
        <v>1572.5543825989339</v>
      </c>
      <c r="G188" s="269">
        <f t="shared" si="3"/>
        <v>420507.34041594423</v>
      </c>
      <c r="H188" s="270">
        <f t="shared" si="4"/>
        <v>228301.64194679743</v>
      </c>
      <c r="I188" s="269">
        <f t="shared" si="5"/>
        <v>203492.65958405565</v>
      </c>
      <c r="J188" s="167"/>
      <c r="K188" s="167"/>
      <c r="L188" s="336"/>
      <c r="M188" s="167"/>
      <c r="N188" s="170"/>
      <c r="O188" s="167"/>
      <c r="P188" s="167"/>
      <c r="Q188" s="167"/>
      <c r="R188" s="167"/>
      <c r="S188" s="167"/>
      <c r="T188" s="167"/>
      <c r="U188" s="167"/>
      <c r="V188" s="167"/>
      <c r="W188" s="167"/>
      <c r="X188" s="167"/>
      <c r="Y188" s="167"/>
    </row>
    <row r="189" spans="1:25" ht="12.75" customHeight="1">
      <c r="A189" s="167"/>
      <c r="B189" s="267">
        <f t="shared" si="1"/>
        <v>160</v>
      </c>
      <c r="C189" s="268">
        <f>IF(C188,DATE((YEAR(C188)-1900),MONTH(C188)+1,IF(DAY(C188)&gt;DAY(DATE((YEAR(C188)-1900),MONTH(C188)+2,1)-1),DAY(DATE((YEAR(C188)-1900),MONTH(C188)+2,1)-1),DAY('19. Mortgage Analysis'!E$37))),"")</f>
        <v>49046</v>
      </c>
      <c r="D189" s="269">
        <f t="shared" si="2"/>
        <v>420507.34041594423</v>
      </c>
      <c r="E189" s="269">
        <f>('19. Mortgage Analysis'!$E$35/12)*D189</f>
        <v>1138.874046959849</v>
      </c>
      <c r="F189" s="438">
        <f>'19. Mortgage Analysis'!$E$45-'21. Mortgage Amortization'!E189</f>
        <v>1576.813384051806</v>
      </c>
      <c r="G189" s="269">
        <f t="shared" si="3"/>
        <v>418930.52703189244</v>
      </c>
      <c r="H189" s="270">
        <f t="shared" si="4"/>
        <v>229440.51599375729</v>
      </c>
      <c r="I189" s="269">
        <f t="shared" si="5"/>
        <v>205069.47296810747</v>
      </c>
      <c r="J189" s="167"/>
      <c r="K189" s="167"/>
      <c r="L189" s="336"/>
      <c r="M189" s="167"/>
      <c r="N189" s="170"/>
      <c r="O189" s="167"/>
      <c r="P189" s="167"/>
      <c r="Q189" s="167"/>
      <c r="R189" s="167"/>
      <c r="S189" s="167"/>
      <c r="T189" s="167"/>
      <c r="U189" s="167"/>
      <c r="V189" s="167"/>
      <c r="W189" s="167"/>
      <c r="X189" s="167"/>
      <c r="Y189" s="167"/>
    </row>
    <row r="190" spans="1:25" ht="12.75" customHeight="1">
      <c r="A190" s="167"/>
      <c r="B190" s="267">
        <f t="shared" si="1"/>
        <v>161</v>
      </c>
      <c r="C190" s="268">
        <f>IF(C189,DATE((YEAR(C189)-1900),MONTH(C189)+1,IF(DAY(C189)&gt;DAY(DATE((YEAR(C189)-1900),MONTH(C189)+2,1)-1),DAY(DATE((YEAR(C189)-1900),MONTH(C189)+2,1)-1),DAY('19. Mortgage Analysis'!E$37))),"")</f>
        <v>49076</v>
      </c>
      <c r="D190" s="269">
        <f t="shared" si="2"/>
        <v>418930.52703189244</v>
      </c>
      <c r="E190" s="269">
        <f>('19. Mortgage Analysis'!$E$35/12)*D190</f>
        <v>1134.6035107113755</v>
      </c>
      <c r="F190" s="438">
        <f>'19. Mortgage Analysis'!$E$45-'21. Mortgage Amortization'!E190</f>
        <v>1581.0839203002795</v>
      </c>
      <c r="G190" s="269">
        <f t="shared" si="3"/>
        <v>417349.44311159215</v>
      </c>
      <c r="H190" s="270">
        <f t="shared" si="4"/>
        <v>230575.11950446866</v>
      </c>
      <c r="I190" s="269">
        <f t="shared" si="5"/>
        <v>206650.55688840774</v>
      </c>
      <c r="J190" s="167"/>
      <c r="K190" s="167"/>
      <c r="L190" s="336"/>
      <c r="M190" s="167"/>
      <c r="N190" s="170"/>
      <c r="O190" s="167"/>
      <c r="P190" s="167"/>
      <c r="Q190" s="167"/>
      <c r="R190" s="167"/>
      <c r="S190" s="167"/>
      <c r="T190" s="167"/>
      <c r="U190" s="167"/>
      <c r="V190" s="167"/>
      <c r="W190" s="167"/>
      <c r="X190" s="167"/>
      <c r="Y190" s="167"/>
    </row>
    <row r="191" spans="1:25" ht="12.75" customHeight="1">
      <c r="A191" s="167"/>
      <c r="B191" s="267">
        <f t="shared" si="1"/>
        <v>162</v>
      </c>
      <c r="C191" s="268">
        <f>IF(C190,DATE((YEAR(C190)-1900),MONTH(C190)+1,IF(DAY(C190)&gt;DAY(DATE((YEAR(C190)-1900),MONTH(C190)+2,1)-1),DAY(DATE((YEAR(C190)-1900),MONTH(C190)+2,1)-1),DAY('19. Mortgage Analysis'!E$37))),"")</f>
        <v>49107</v>
      </c>
      <c r="D191" s="269">
        <f t="shared" si="2"/>
        <v>417349.44311159215</v>
      </c>
      <c r="E191" s="269">
        <f>('19. Mortgage Analysis'!$E$35/12)*D191</f>
        <v>1130.3214084272288</v>
      </c>
      <c r="F191" s="438">
        <f>'19. Mortgage Analysis'!$E$45-'21. Mortgage Amortization'!E191</f>
        <v>1585.3660225844262</v>
      </c>
      <c r="G191" s="269">
        <f t="shared" si="3"/>
        <v>415764.07708900771</v>
      </c>
      <c r="H191" s="270">
        <f t="shared" si="4"/>
        <v>231705.44091289589</v>
      </c>
      <c r="I191" s="269">
        <f t="shared" si="5"/>
        <v>208235.92291099217</v>
      </c>
      <c r="J191" s="167"/>
      <c r="K191" s="167"/>
      <c r="L191" s="336"/>
      <c r="M191" s="167"/>
      <c r="N191" s="170"/>
      <c r="O191" s="167"/>
      <c r="P191" s="167"/>
      <c r="Q191" s="167"/>
      <c r="R191" s="167"/>
      <c r="S191" s="167"/>
      <c r="T191" s="167"/>
      <c r="U191" s="167"/>
      <c r="V191" s="167"/>
      <c r="W191" s="167"/>
      <c r="X191" s="167"/>
      <c r="Y191" s="167"/>
    </row>
    <row r="192" spans="1:25" ht="12.75" customHeight="1">
      <c r="A192" s="167"/>
      <c r="B192" s="267">
        <f t="shared" si="1"/>
        <v>163</v>
      </c>
      <c r="C192" s="268">
        <f>IF(C191,DATE((YEAR(C191)-1900),MONTH(C191)+1,IF(DAY(C191)&gt;DAY(DATE((YEAR(C191)-1900),MONTH(C191)+2,1)-1),DAY(DATE((YEAR(C191)-1900),MONTH(C191)+2,1)-1),DAY('19. Mortgage Analysis'!E$37))),"")</f>
        <v>49137</v>
      </c>
      <c r="D192" s="269">
        <f t="shared" si="2"/>
        <v>415764.07708900771</v>
      </c>
      <c r="E192" s="269">
        <f>('19. Mortgage Analysis'!$E$35/12)*D192</f>
        <v>1126.0277087827292</v>
      </c>
      <c r="F192" s="438">
        <f>'19. Mortgage Analysis'!$E$45-'21. Mortgage Amortization'!E192</f>
        <v>1589.6597222289258</v>
      </c>
      <c r="G192" s="269">
        <f t="shared" si="3"/>
        <v>414174.41736677877</v>
      </c>
      <c r="H192" s="270">
        <f t="shared" si="4"/>
        <v>232831.46862167862</v>
      </c>
      <c r="I192" s="269">
        <f t="shared" si="5"/>
        <v>209825.58263322109</v>
      </c>
      <c r="J192" s="167"/>
      <c r="K192" s="167"/>
      <c r="L192" s="336"/>
      <c r="M192" s="167"/>
      <c r="N192" s="170"/>
      <c r="O192" s="167"/>
      <c r="P192" s="167"/>
      <c r="Q192" s="167"/>
      <c r="R192" s="167"/>
      <c r="S192" s="167"/>
      <c r="T192" s="167"/>
      <c r="U192" s="167"/>
      <c r="V192" s="167"/>
      <c r="W192" s="167"/>
      <c r="X192" s="167"/>
      <c r="Y192" s="167"/>
    </row>
    <row r="193" spans="1:25" ht="12.75" customHeight="1">
      <c r="A193" s="167"/>
      <c r="B193" s="267">
        <f t="shared" si="1"/>
        <v>164</v>
      </c>
      <c r="C193" s="268">
        <f>IF(C192,DATE((YEAR(C192)-1900),MONTH(C192)+1,IF(DAY(C192)&gt;DAY(DATE((YEAR(C192)-1900),MONTH(C192)+2,1)-1),DAY(DATE((YEAR(C192)-1900),MONTH(C192)+2,1)-1),DAY('19. Mortgage Analysis'!E$37))),"")</f>
        <v>49168</v>
      </c>
      <c r="D193" s="269">
        <f t="shared" si="2"/>
        <v>414174.41736677877</v>
      </c>
      <c r="E193" s="269">
        <f>('19. Mortgage Analysis'!$E$35/12)*D193</f>
        <v>1121.7223803683592</v>
      </c>
      <c r="F193" s="438">
        <f>'19. Mortgage Analysis'!$E$45-'21. Mortgage Amortization'!E193</f>
        <v>1593.9650506432959</v>
      </c>
      <c r="G193" s="269">
        <f t="shared" si="3"/>
        <v>412580.45231613546</v>
      </c>
      <c r="H193" s="270">
        <f t="shared" si="4"/>
        <v>233953.19100204698</v>
      </c>
      <c r="I193" s="269">
        <f t="shared" si="5"/>
        <v>211419.5476838644</v>
      </c>
      <c r="J193" s="167"/>
      <c r="K193" s="167"/>
      <c r="L193" s="336"/>
      <c r="M193" s="167"/>
      <c r="N193" s="170"/>
      <c r="O193" s="167"/>
      <c r="P193" s="167"/>
      <c r="Q193" s="167"/>
      <c r="R193" s="167"/>
      <c r="S193" s="167"/>
      <c r="T193" s="167"/>
      <c r="U193" s="167"/>
      <c r="V193" s="167"/>
      <c r="W193" s="167"/>
      <c r="X193" s="167"/>
      <c r="Y193" s="167"/>
    </row>
    <row r="194" spans="1:25" ht="12.75" customHeight="1">
      <c r="A194" s="167"/>
      <c r="B194" s="267">
        <f t="shared" si="1"/>
        <v>165</v>
      </c>
      <c r="C194" s="268">
        <f>IF(C193,DATE((YEAR(C193)-1900),MONTH(C193)+1,IF(DAY(C193)&gt;DAY(DATE((YEAR(C193)-1900),MONTH(C193)+2,1)-1),DAY(DATE((YEAR(C193)-1900),MONTH(C193)+2,1)-1),DAY('19. Mortgage Analysis'!E$37))),"")</f>
        <v>49199</v>
      </c>
      <c r="D194" s="269">
        <f t="shared" si="2"/>
        <v>412580.45231613546</v>
      </c>
      <c r="E194" s="269">
        <f>('19. Mortgage Analysis'!$E$35/12)*D194</f>
        <v>1117.4053916895336</v>
      </c>
      <c r="F194" s="438">
        <f>'19. Mortgage Analysis'!$E$45-'21. Mortgage Amortization'!E194</f>
        <v>1598.2820393221214</v>
      </c>
      <c r="G194" s="269">
        <f t="shared" si="3"/>
        <v>410982.17027681333</v>
      </c>
      <c r="H194" s="270">
        <f t="shared" si="4"/>
        <v>235070.59639373652</v>
      </c>
      <c r="I194" s="269">
        <f t="shared" si="5"/>
        <v>213017.82972318653</v>
      </c>
      <c r="J194" s="167"/>
      <c r="K194" s="167"/>
      <c r="L194" s="336"/>
      <c r="M194" s="167"/>
      <c r="N194" s="170"/>
      <c r="O194" s="167"/>
      <c r="P194" s="167"/>
      <c r="Q194" s="167"/>
      <c r="R194" s="167"/>
      <c r="S194" s="167"/>
      <c r="T194" s="167"/>
      <c r="U194" s="167"/>
      <c r="V194" s="167"/>
      <c r="W194" s="167"/>
      <c r="X194" s="167"/>
      <c r="Y194" s="167"/>
    </row>
    <row r="195" spans="1:25" ht="12.75" customHeight="1">
      <c r="A195" s="167"/>
      <c r="B195" s="267">
        <f t="shared" si="1"/>
        <v>166</v>
      </c>
      <c r="C195" s="268">
        <f>IF(C194,DATE((YEAR(C194)-1900),MONTH(C194)+1,IF(DAY(C194)&gt;DAY(DATE((YEAR(C194)-1900),MONTH(C194)+2,1)-1),DAY(DATE((YEAR(C194)-1900),MONTH(C194)+2,1)-1),DAY('19. Mortgage Analysis'!E$37))),"")</f>
        <v>49229</v>
      </c>
      <c r="D195" s="269">
        <f t="shared" si="2"/>
        <v>410982.17027681333</v>
      </c>
      <c r="E195" s="269">
        <f>('19. Mortgage Analysis'!$E$35/12)*D195</f>
        <v>1113.0767111663695</v>
      </c>
      <c r="F195" s="438">
        <f>'19. Mortgage Analysis'!$E$45-'21. Mortgage Amortization'!E195</f>
        <v>1602.6107198452855</v>
      </c>
      <c r="G195" s="269">
        <f t="shared" si="3"/>
        <v>409379.55955696804</v>
      </c>
      <c r="H195" s="270">
        <f t="shared" si="4"/>
        <v>236183.67310490287</v>
      </c>
      <c r="I195" s="269">
        <f t="shared" si="5"/>
        <v>214620.44044303181</v>
      </c>
      <c r="J195" s="167"/>
      <c r="K195" s="167"/>
      <c r="L195" s="336"/>
      <c r="M195" s="167"/>
      <c r="N195" s="170"/>
      <c r="O195" s="167"/>
      <c r="P195" s="167"/>
      <c r="Q195" s="167"/>
      <c r="R195" s="167"/>
      <c r="S195" s="167"/>
      <c r="T195" s="167"/>
      <c r="U195" s="167"/>
      <c r="V195" s="167"/>
      <c r="W195" s="167"/>
      <c r="X195" s="167"/>
      <c r="Y195" s="167"/>
    </row>
    <row r="196" spans="1:25" ht="12.75" customHeight="1">
      <c r="A196" s="167"/>
      <c r="B196" s="267">
        <f t="shared" si="1"/>
        <v>167</v>
      </c>
      <c r="C196" s="268">
        <f>IF(C195,DATE((YEAR(C195)-1900),MONTH(C195)+1,IF(DAY(C195)&gt;DAY(DATE((YEAR(C195)-1900),MONTH(C195)+2,1)-1),DAY(DATE((YEAR(C195)-1900),MONTH(C195)+2,1)-1),DAY('19. Mortgage Analysis'!E$37))),"")</f>
        <v>49260</v>
      </c>
      <c r="D196" s="269">
        <f t="shared" si="2"/>
        <v>409379.55955696804</v>
      </c>
      <c r="E196" s="269">
        <f>('19. Mortgage Analysis'!$E$35/12)*D196</f>
        <v>1108.7363071334551</v>
      </c>
      <c r="F196" s="438">
        <f>'19. Mortgage Analysis'!$E$45-'21. Mortgage Amortization'!E196</f>
        <v>1606.9511238782</v>
      </c>
      <c r="G196" s="269">
        <f t="shared" si="3"/>
        <v>407772.60843308986</v>
      </c>
      <c r="H196" s="270">
        <f t="shared" si="4"/>
        <v>237292.40941203633</v>
      </c>
      <c r="I196" s="269">
        <f t="shared" si="5"/>
        <v>216227.39156691002</v>
      </c>
      <c r="J196" s="167"/>
      <c r="K196" s="167"/>
      <c r="L196" s="336"/>
      <c r="M196" s="167"/>
      <c r="N196" s="170"/>
      <c r="O196" s="167"/>
      <c r="P196" s="167"/>
      <c r="Q196" s="167"/>
      <c r="R196" s="167"/>
      <c r="S196" s="167"/>
      <c r="T196" s="167"/>
      <c r="U196" s="167"/>
      <c r="V196" s="167"/>
      <c r="W196" s="167"/>
      <c r="X196" s="167"/>
      <c r="Y196" s="167"/>
    </row>
    <row r="197" spans="1:25" ht="12.75" customHeight="1">
      <c r="A197" s="167"/>
      <c r="B197" s="267">
        <f t="shared" si="1"/>
        <v>168</v>
      </c>
      <c r="C197" s="268">
        <f>IF(C196,DATE((YEAR(C196)-1900),MONTH(C196)+1,IF(DAY(C196)&gt;DAY(DATE((YEAR(C196)-1900),MONTH(C196)+2,1)-1),DAY(DATE((YEAR(C196)-1900),MONTH(C196)+2,1)-1),DAY('19. Mortgage Analysis'!E$37))),"")</f>
        <v>49290</v>
      </c>
      <c r="D197" s="269">
        <f t="shared" si="2"/>
        <v>407772.60843308986</v>
      </c>
      <c r="E197" s="269">
        <f>('19. Mortgage Analysis'!$E$35/12)*D197</f>
        <v>1104.3841478396184</v>
      </c>
      <c r="F197" s="438">
        <f>'19. Mortgage Analysis'!$E$45-'21. Mortgage Amortization'!E197</f>
        <v>1611.3032831720366</v>
      </c>
      <c r="G197" s="269">
        <f t="shared" si="3"/>
        <v>406161.30514991784</v>
      </c>
      <c r="H197" s="270">
        <f t="shared" si="4"/>
        <v>238396.79355987595</v>
      </c>
      <c r="I197" s="269">
        <f t="shared" si="5"/>
        <v>217838.69485008207</v>
      </c>
      <c r="J197" s="167"/>
      <c r="K197" s="167"/>
      <c r="L197" s="336"/>
      <c r="M197" s="167"/>
      <c r="N197" s="170"/>
      <c r="O197" s="167"/>
      <c r="P197" s="167"/>
      <c r="Q197" s="167"/>
      <c r="R197" s="167"/>
      <c r="S197" s="167"/>
      <c r="T197" s="167"/>
      <c r="U197" s="167"/>
      <c r="V197" s="167"/>
      <c r="W197" s="167"/>
      <c r="X197" s="167"/>
      <c r="Y197" s="167"/>
    </row>
    <row r="198" spans="1:25" ht="12.75" customHeight="1">
      <c r="A198" s="167"/>
      <c r="B198" s="267">
        <f t="shared" si="1"/>
        <v>169</v>
      </c>
      <c r="C198" s="268">
        <f>IF(C197,DATE((YEAR(C197)-1900),MONTH(C197)+1,IF(DAY(C197)&gt;DAY(DATE((YEAR(C197)-1900),MONTH(C197)+2,1)-1),DAY(DATE((YEAR(C197)-1900),MONTH(C197)+2,1)-1),DAY('19. Mortgage Analysis'!E$37))),"")</f>
        <v>49321</v>
      </c>
      <c r="D198" s="269">
        <f t="shared" si="2"/>
        <v>406161.30514991784</v>
      </c>
      <c r="E198" s="269">
        <f>('19. Mortgage Analysis'!$E$35/12)*D198</f>
        <v>1100.0202014476943</v>
      </c>
      <c r="F198" s="438">
        <f>'19. Mortgage Analysis'!$E$45-'21. Mortgage Amortization'!E198</f>
        <v>1615.6672295639607</v>
      </c>
      <c r="G198" s="269">
        <f t="shared" si="3"/>
        <v>404545.63792035385</v>
      </c>
      <c r="H198" s="270">
        <f t="shared" si="4"/>
        <v>239496.81376132363</v>
      </c>
      <c r="I198" s="269">
        <f t="shared" si="5"/>
        <v>219454.36207964603</v>
      </c>
      <c r="J198" s="167"/>
      <c r="K198" s="167"/>
      <c r="L198" s="336"/>
      <c r="M198" s="167"/>
      <c r="N198" s="170"/>
      <c r="O198" s="167"/>
      <c r="P198" s="167"/>
      <c r="Q198" s="167"/>
      <c r="R198" s="167"/>
      <c r="S198" s="167"/>
      <c r="T198" s="167"/>
      <c r="U198" s="167"/>
      <c r="V198" s="167"/>
      <c r="W198" s="167"/>
      <c r="X198" s="167"/>
      <c r="Y198" s="167"/>
    </row>
    <row r="199" spans="1:25" ht="12.75" customHeight="1">
      <c r="A199" s="167"/>
      <c r="B199" s="267">
        <f t="shared" si="1"/>
        <v>170</v>
      </c>
      <c r="C199" s="268">
        <f>IF(C198,DATE((YEAR(C198)-1900),MONTH(C198)+1,IF(DAY(C198)&gt;DAY(DATE((YEAR(C198)-1900),MONTH(C198)+2,1)-1),DAY(DATE((YEAR(C198)-1900),MONTH(C198)+2,1)-1),DAY('19. Mortgage Analysis'!E$37))),"")</f>
        <v>49352</v>
      </c>
      <c r="D199" s="269">
        <f t="shared" si="2"/>
        <v>404545.63792035385</v>
      </c>
      <c r="E199" s="269">
        <f>('19. Mortgage Analysis'!$E$35/12)*D199</f>
        <v>1095.6444360342916</v>
      </c>
      <c r="F199" s="438">
        <f>'19. Mortgage Analysis'!$E$45-'21. Mortgage Amortization'!E199</f>
        <v>1620.0429949773634</v>
      </c>
      <c r="G199" s="269">
        <f t="shared" si="3"/>
        <v>402925.59492537647</v>
      </c>
      <c r="H199" s="270">
        <f t="shared" si="4"/>
        <v>240592.45819735792</v>
      </c>
      <c r="I199" s="269">
        <f t="shared" si="5"/>
        <v>221074.40507462338</v>
      </c>
      <c r="J199" s="167"/>
      <c r="K199" s="167"/>
      <c r="L199" s="336"/>
      <c r="M199" s="167"/>
      <c r="N199" s="170"/>
      <c r="O199" s="167"/>
      <c r="P199" s="167"/>
      <c r="Q199" s="167"/>
      <c r="R199" s="167"/>
      <c r="S199" s="167"/>
      <c r="T199" s="167"/>
      <c r="U199" s="167"/>
      <c r="V199" s="167"/>
      <c r="W199" s="167"/>
      <c r="X199" s="167"/>
      <c r="Y199" s="167"/>
    </row>
    <row r="200" spans="1:25" ht="12.75" customHeight="1">
      <c r="A200" s="167"/>
      <c r="B200" s="267">
        <f t="shared" si="1"/>
        <v>171</v>
      </c>
      <c r="C200" s="268">
        <f>IF(C199,DATE((YEAR(C199)-1900),MONTH(C199)+1,IF(DAY(C199)&gt;DAY(DATE((YEAR(C199)-1900),MONTH(C199)+2,1)-1),DAY(DATE((YEAR(C199)-1900),MONTH(C199)+2,1)-1),DAY('19. Mortgage Analysis'!E$37))),"")</f>
        <v>49380</v>
      </c>
      <c r="D200" s="269">
        <f t="shared" si="2"/>
        <v>402925.59492537647</v>
      </c>
      <c r="E200" s="269">
        <f>('19. Mortgage Analysis'!$E$35/12)*D200</f>
        <v>1091.2568195895612</v>
      </c>
      <c r="F200" s="438">
        <f>'19. Mortgage Analysis'!$E$45-'21. Mortgage Amortization'!E200</f>
        <v>1624.4306114220938</v>
      </c>
      <c r="G200" s="269">
        <f t="shared" si="3"/>
        <v>401301.16431395436</v>
      </c>
      <c r="H200" s="270">
        <f t="shared" si="4"/>
        <v>241683.71501694748</v>
      </c>
      <c r="I200" s="269">
        <f t="shared" si="5"/>
        <v>222698.83568604547</v>
      </c>
      <c r="J200" s="167"/>
      <c r="K200" s="167"/>
      <c r="L200" s="336"/>
      <c r="M200" s="167"/>
      <c r="N200" s="170"/>
      <c r="O200" s="167"/>
      <c r="P200" s="167"/>
      <c r="Q200" s="167"/>
      <c r="R200" s="167"/>
      <c r="S200" s="167"/>
      <c r="T200" s="167"/>
      <c r="U200" s="167"/>
      <c r="V200" s="167"/>
      <c r="W200" s="167"/>
      <c r="X200" s="167"/>
      <c r="Y200" s="167"/>
    </row>
    <row r="201" spans="1:25" ht="12.75" customHeight="1">
      <c r="A201" s="167"/>
      <c r="B201" s="267">
        <f t="shared" si="1"/>
        <v>172</v>
      </c>
      <c r="C201" s="268">
        <f>IF(C200,DATE((YEAR(C200)-1900),MONTH(C200)+1,IF(DAY(C200)&gt;DAY(DATE((YEAR(C200)-1900),MONTH(C200)+2,1)-1),DAY(DATE((YEAR(C200)-1900),MONTH(C200)+2,1)-1),DAY('19. Mortgage Analysis'!E$37))),"")</f>
        <v>49411</v>
      </c>
      <c r="D201" s="269">
        <f t="shared" si="2"/>
        <v>401301.16431395436</v>
      </c>
      <c r="E201" s="269">
        <f>('19. Mortgage Analysis'!$E$35/12)*D201</f>
        <v>1086.8573200169596</v>
      </c>
      <c r="F201" s="438">
        <f>'19. Mortgage Analysis'!$E$45-'21. Mortgage Amortization'!E201</f>
        <v>1628.8301109946954</v>
      </c>
      <c r="G201" s="269">
        <f t="shared" si="3"/>
        <v>399672.33420295967</v>
      </c>
      <c r="H201" s="270">
        <f t="shared" si="4"/>
        <v>242770.57233696443</v>
      </c>
      <c r="I201" s="269">
        <f t="shared" si="5"/>
        <v>224327.66579704016</v>
      </c>
      <c r="J201" s="167"/>
      <c r="K201" s="167"/>
      <c r="L201" s="336"/>
      <c r="M201" s="167"/>
      <c r="N201" s="170"/>
      <c r="O201" s="167"/>
      <c r="P201" s="167"/>
      <c r="Q201" s="167"/>
      <c r="R201" s="167"/>
      <c r="S201" s="167"/>
      <c r="T201" s="167"/>
      <c r="U201" s="167"/>
      <c r="V201" s="167"/>
      <c r="W201" s="167"/>
      <c r="X201" s="167"/>
      <c r="Y201" s="167"/>
    </row>
    <row r="202" spans="1:25" ht="12.75" customHeight="1">
      <c r="A202" s="167"/>
      <c r="B202" s="267">
        <f t="shared" si="1"/>
        <v>173</v>
      </c>
      <c r="C202" s="268">
        <f>IF(C201,DATE((YEAR(C201)-1900),MONTH(C201)+1,IF(DAY(C201)&gt;DAY(DATE((YEAR(C201)-1900),MONTH(C201)+2,1)-1),DAY(DATE((YEAR(C201)-1900),MONTH(C201)+2,1)-1),DAY('19. Mortgage Analysis'!E$37))),"")</f>
        <v>49441</v>
      </c>
      <c r="D202" s="269">
        <f t="shared" si="2"/>
        <v>399672.33420295967</v>
      </c>
      <c r="E202" s="269">
        <f>('19. Mortgage Analysis'!$E$35/12)*D202</f>
        <v>1082.4459051330159</v>
      </c>
      <c r="F202" s="438">
        <f>'19. Mortgage Analysis'!$E$45-'21. Mortgage Amortization'!E202</f>
        <v>1633.2415258786391</v>
      </c>
      <c r="G202" s="269">
        <f t="shared" si="3"/>
        <v>398039.092677081</v>
      </c>
      <c r="H202" s="270">
        <f t="shared" si="4"/>
        <v>243853.01824209743</v>
      </c>
      <c r="I202" s="269">
        <f t="shared" si="5"/>
        <v>225960.90732291879</v>
      </c>
      <c r="J202" s="167"/>
      <c r="K202" s="167"/>
      <c r="L202" s="336"/>
      <c r="M202" s="167"/>
      <c r="N202" s="170"/>
      <c r="O202" s="167"/>
      <c r="P202" s="167"/>
      <c r="Q202" s="167"/>
      <c r="R202" s="167"/>
      <c r="S202" s="167"/>
      <c r="T202" s="167"/>
      <c r="U202" s="167"/>
      <c r="V202" s="167"/>
      <c r="W202" s="167"/>
      <c r="X202" s="167"/>
      <c r="Y202" s="167"/>
    </row>
    <row r="203" spans="1:25" ht="12.75" customHeight="1">
      <c r="A203" s="167"/>
      <c r="B203" s="267">
        <f t="shared" si="1"/>
        <v>174</v>
      </c>
      <c r="C203" s="268">
        <f>IF(C202,DATE((YEAR(C202)-1900),MONTH(C202)+1,IF(DAY(C202)&gt;DAY(DATE((YEAR(C202)-1900),MONTH(C202)+2,1)-1),DAY(DATE((YEAR(C202)-1900),MONTH(C202)+2,1)-1),DAY('19. Mortgage Analysis'!E$37))),"")</f>
        <v>49472</v>
      </c>
      <c r="D203" s="269">
        <f t="shared" si="2"/>
        <v>398039.092677081</v>
      </c>
      <c r="E203" s="269">
        <f>('19. Mortgage Analysis'!$E$35/12)*D203</f>
        <v>1078.0225426670945</v>
      </c>
      <c r="F203" s="438">
        <f>'19. Mortgage Analysis'!$E$45-'21. Mortgage Amortization'!E203</f>
        <v>1637.6648883445605</v>
      </c>
      <c r="G203" s="269">
        <f t="shared" si="3"/>
        <v>396401.42778873642</v>
      </c>
      <c r="H203" s="270">
        <f t="shared" si="4"/>
        <v>244931.04078476451</v>
      </c>
      <c r="I203" s="269">
        <f t="shared" si="5"/>
        <v>227598.57221126335</v>
      </c>
      <c r="J203" s="167"/>
      <c r="K203" s="167"/>
      <c r="L203" s="336"/>
      <c r="M203" s="167"/>
      <c r="N203" s="170"/>
      <c r="O203" s="167"/>
      <c r="P203" s="167"/>
      <c r="Q203" s="167"/>
      <c r="R203" s="167"/>
      <c r="S203" s="167"/>
      <c r="T203" s="167"/>
      <c r="U203" s="167"/>
      <c r="V203" s="167"/>
      <c r="W203" s="167"/>
      <c r="X203" s="167"/>
      <c r="Y203" s="167"/>
    </row>
    <row r="204" spans="1:25" ht="12.75" customHeight="1">
      <c r="A204" s="167"/>
      <c r="B204" s="267">
        <f t="shared" si="1"/>
        <v>175</v>
      </c>
      <c r="C204" s="268">
        <f>IF(C203,DATE((YEAR(C203)-1900),MONTH(C203)+1,IF(DAY(C203)&gt;DAY(DATE((YEAR(C203)-1900),MONTH(C203)+2,1)-1),DAY(DATE((YEAR(C203)-1900),MONTH(C203)+2,1)-1),DAY('19. Mortgage Analysis'!E$37))),"")</f>
        <v>49502</v>
      </c>
      <c r="D204" s="269">
        <f t="shared" si="2"/>
        <v>396401.42778873642</v>
      </c>
      <c r="E204" s="269">
        <f>('19. Mortgage Analysis'!$E$35/12)*D204</f>
        <v>1073.5872002611611</v>
      </c>
      <c r="F204" s="438">
        <f>'19. Mortgage Analysis'!$E$45-'21. Mortgage Amortization'!E204</f>
        <v>1642.1002307504939</v>
      </c>
      <c r="G204" s="269">
        <f t="shared" si="3"/>
        <v>394759.3275579859</v>
      </c>
      <c r="H204" s="270">
        <f t="shared" si="4"/>
        <v>246004.62798502567</v>
      </c>
      <c r="I204" s="269">
        <f t="shared" si="5"/>
        <v>229240.67244201383</v>
      </c>
      <c r="J204" s="167"/>
      <c r="K204" s="167"/>
      <c r="L204" s="336"/>
      <c r="M204" s="167"/>
      <c r="N204" s="170"/>
      <c r="O204" s="167"/>
      <c r="P204" s="167"/>
      <c r="Q204" s="167"/>
      <c r="R204" s="167"/>
      <c r="S204" s="167"/>
      <c r="T204" s="167"/>
      <c r="U204" s="167"/>
      <c r="V204" s="167"/>
      <c r="W204" s="167"/>
      <c r="X204" s="167"/>
      <c r="Y204" s="167"/>
    </row>
    <row r="205" spans="1:25" ht="12.75" customHeight="1">
      <c r="A205" s="167"/>
      <c r="B205" s="267">
        <f t="shared" si="1"/>
        <v>176</v>
      </c>
      <c r="C205" s="268">
        <f>IF(C204,DATE((YEAR(C204)-1900),MONTH(C204)+1,IF(DAY(C204)&gt;DAY(DATE((YEAR(C204)-1900),MONTH(C204)+2,1)-1),DAY(DATE((YEAR(C204)-1900),MONTH(C204)+2,1)-1),DAY('19. Mortgage Analysis'!E$37))),"")</f>
        <v>49533</v>
      </c>
      <c r="D205" s="269">
        <f t="shared" si="2"/>
        <v>394759.3275579859</v>
      </c>
      <c r="E205" s="269">
        <f>('19. Mortgage Analysis'!$E$35/12)*D205</f>
        <v>1069.1398454695452</v>
      </c>
      <c r="F205" s="438">
        <f>'19. Mortgage Analysis'!$E$45-'21. Mortgage Amortization'!E205</f>
        <v>1646.5475855421098</v>
      </c>
      <c r="G205" s="269">
        <f t="shared" si="3"/>
        <v>393112.77997244382</v>
      </c>
      <c r="H205" s="270">
        <f t="shared" si="4"/>
        <v>247073.76783049523</v>
      </c>
      <c r="I205" s="269">
        <f t="shared" si="5"/>
        <v>230887.22002755594</v>
      </c>
      <c r="J205" s="167"/>
      <c r="K205" s="167"/>
      <c r="L205" s="336"/>
      <c r="M205" s="167"/>
      <c r="N205" s="170"/>
      <c r="O205" s="167"/>
      <c r="P205" s="167"/>
      <c r="Q205" s="167"/>
      <c r="R205" s="167"/>
      <c r="S205" s="167"/>
      <c r="T205" s="167"/>
      <c r="U205" s="167"/>
      <c r="V205" s="167"/>
      <c r="W205" s="167"/>
      <c r="X205" s="167"/>
      <c r="Y205" s="167"/>
    </row>
    <row r="206" spans="1:25" ht="12.75" customHeight="1">
      <c r="A206" s="167"/>
      <c r="B206" s="267">
        <f t="shared" si="1"/>
        <v>177</v>
      </c>
      <c r="C206" s="268">
        <f>IF(C205,DATE((YEAR(C205)-1900),MONTH(C205)+1,IF(DAY(C205)&gt;DAY(DATE((YEAR(C205)-1900),MONTH(C205)+2,1)-1),DAY(DATE((YEAR(C205)-1900),MONTH(C205)+2,1)-1),DAY('19. Mortgage Analysis'!E$37))),"")</f>
        <v>49564</v>
      </c>
      <c r="D206" s="269">
        <f t="shared" si="2"/>
        <v>393112.77997244382</v>
      </c>
      <c r="E206" s="269">
        <f>('19. Mortgage Analysis'!$E$35/12)*D206</f>
        <v>1064.680445758702</v>
      </c>
      <c r="F206" s="438">
        <f>'19. Mortgage Analysis'!$E$45-'21. Mortgage Amortization'!E206</f>
        <v>1651.006985252953</v>
      </c>
      <c r="G206" s="269">
        <f t="shared" si="3"/>
        <v>391461.77298719087</v>
      </c>
      <c r="H206" s="270">
        <f t="shared" si="4"/>
        <v>248138.44827625394</v>
      </c>
      <c r="I206" s="269">
        <f t="shared" si="5"/>
        <v>232538.2270128089</v>
      </c>
      <c r="J206" s="167"/>
      <c r="K206" s="167"/>
      <c r="L206" s="336"/>
      <c r="M206" s="167"/>
      <c r="N206" s="170"/>
      <c r="O206" s="167"/>
      <c r="P206" s="167"/>
      <c r="Q206" s="167"/>
      <c r="R206" s="167"/>
      <c r="S206" s="167"/>
      <c r="T206" s="167"/>
      <c r="U206" s="167"/>
      <c r="V206" s="167"/>
      <c r="W206" s="167"/>
      <c r="X206" s="167"/>
      <c r="Y206" s="167"/>
    </row>
    <row r="207" spans="1:25" ht="12.75" customHeight="1">
      <c r="A207" s="167"/>
      <c r="B207" s="267">
        <f t="shared" si="1"/>
        <v>178</v>
      </c>
      <c r="C207" s="268">
        <f>IF(C206,DATE((YEAR(C206)-1900),MONTH(C206)+1,IF(DAY(C206)&gt;DAY(DATE((YEAR(C206)-1900),MONTH(C206)+2,1)-1),DAY(DATE((YEAR(C206)-1900),MONTH(C206)+2,1)-1),DAY('19. Mortgage Analysis'!E$37))),"")</f>
        <v>49594</v>
      </c>
      <c r="D207" s="269">
        <f t="shared" si="2"/>
        <v>391461.77298719087</v>
      </c>
      <c r="E207" s="269">
        <f>('19. Mortgage Analysis'!$E$35/12)*D207</f>
        <v>1060.2089685069752</v>
      </c>
      <c r="F207" s="438">
        <f>'19. Mortgage Analysis'!$E$45-'21. Mortgage Amortization'!E207</f>
        <v>1655.4784625046798</v>
      </c>
      <c r="G207" s="269">
        <f t="shared" si="3"/>
        <v>389806.29452468618</v>
      </c>
      <c r="H207" s="270">
        <f t="shared" si="4"/>
        <v>249198.65724476092</v>
      </c>
      <c r="I207" s="269">
        <f t="shared" si="5"/>
        <v>234193.70547531359</v>
      </c>
      <c r="J207" s="167"/>
      <c r="K207" s="167"/>
      <c r="L207" s="336"/>
      <c r="M207" s="167"/>
      <c r="N207" s="170"/>
      <c r="O207" s="167"/>
      <c r="P207" s="167"/>
      <c r="Q207" s="167"/>
      <c r="R207" s="167"/>
      <c r="S207" s="167"/>
      <c r="T207" s="167"/>
      <c r="U207" s="167"/>
      <c r="V207" s="167"/>
      <c r="W207" s="167"/>
      <c r="X207" s="167"/>
      <c r="Y207" s="167"/>
    </row>
    <row r="208" spans="1:25" ht="12.75" customHeight="1">
      <c r="A208" s="167"/>
      <c r="B208" s="267">
        <f t="shared" si="1"/>
        <v>179</v>
      </c>
      <c r="C208" s="268">
        <f>IF(C207,DATE((YEAR(C207)-1900),MONTH(C207)+1,IF(DAY(C207)&gt;DAY(DATE((YEAR(C207)-1900),MONTH(C207)+2,1)-1),DAY(DATE((YEAR(C207)-1900),MONTH(C207)+2,1)-1),DAY('19. Mortgage Analysis'!E$37))),"")</f>
        <v>49625</v>
      </c>
      <c r="D208" s="269">
        <f t="shared" si="2"/>
        <v>389806.29452468618</v>
      </c>
      <c r="E208" s="269">
        <f>('19. Mortgage Analysis'!$E$35/12)*D208</f>
        <v>1055.7253810043585</v>
      </c>
      <c r="F208" s="438">
        <f>'19. Mortgage Analysis'!$E$45-'21. Mortgage Amortization'!E208</f>
        <v>1659.9620500072965</v>
      </c>
      <c r="G208" s="269">
        <f t="shared" si="3"/>
        <v>388146.33247467887</v>
      </c>
      <c r="H208" s="270">
        <f t="shared" si="4"/>
        <v>250254.38262576528</v>
      </c>
      <c r="I208" s="269">
        <f t="shared" si="5"/>
        <v>235853.6675253209</v>
      </c>
      <c r="J208" s="167"/>
      <c r="K208" s="167"/>
      <c r="L208" s="336"/>
      <c r="M208" s="167"/>
      <c r="N208" s="170"/>
      <c r="O208" s="167"/>
      <c r="P208" s="167"/>
      <c r="Q208" s="167"/>
      <c r="R208" s="167"/>
      <c r="S208" s="167"/>
      <c r="T208" s="167"/>
      <c r="U208" s="167"/>
      <c r="V208" s="167"/>
      <c r="W208" s="167"/>
      <c r="X208" s="167"/>
      <c r="Y208" s="167"/>
    </row>
    <row r="209" spans="1:25" ht="12.75" customHeight="1">
      <c r="A209" s="167"/>
      <c r="B209" s="267">
        <f t="shared" si="1"/>
        <v>180</v>
      </c>
      <c r="C209" s="268">
        <f>IF(C208,DATE((YEAR(C208)-1900),MONTH(C208)+1,IF(DAY(C208)&gt;DAY(DATE((YEAR(C208)-1900),MONTH(C208)+2,1)-1),DAY(DATE((YEAR(C208)-1900),MONTH(C208)+2,1)-1),DAY('19. Mortgage Analysis'!E$37))),"")</f>
        <v>49655</v>
      </c>
      <c r="D209" s="269">
        <f t="shared" si="2"/>
        <v>388146.33247467887</v>
      </c>
      <c r="E209" s="269">
        <f>('19. Mortgage Analysis'!$E$35/12)*D209</f>
        <v>1051.2296504522553</v>
      </c>
      <c r="F209" s="438">
        <f>'19. Mortgage Analysis'!$E$45-'21. Mortgage Amortization'!E209</f>
        <v>1664.4577805593997</v>
      </c>
      <c r="G209" s="269">
        <f t="shared" si="3"/>
        <v>386481.8746941195</v>
      </c>
      <c r="H209" s="270">
        <f t="shared" si="4"/>
        <v>251305.61227621755</v>
      </c>
      <c r="I209" s="269">
        <f t="shared" si="5"/>
        <v>237518.1253058803</v>
      </c>
      <c r="J209" s="167"/>
      <c r="K209" s="167"/>
      <c r="L209" s="336"/>
      <c r="M209" s="167"/>
      <c r="N209" s="170"/>
      <c r="O209" s="167"/>
      <c r="P209" s="167"/>
      <c r="Q209" s="167"/>
      <c r="R209" s="167"/>
      <c r="S209" s="167"/>
      <c r="T209" s="167"/>
      <c r="U209" s="167"/>
      <c r="V209" s="167"/>
      <c r="W209" s="167"/>
      <c r="X209" s="167"/>
      <c r="Y209" s="167"/>
    </row>
    <row r="210" spans="1:25" ht="12.75" customHeight="1">
      <c r="A210" s="167"/>
      <c r="B210" s="267">
        <f t="shared" si="1"/>
        <v>181</v>
      </c>
      <c r="C210" s="268">
        <f>IF(C209,DATE((YEAR(C209)-1900),MONTH(C209)+1,IF(DAY(C209)&gt;DAY(DATE((YEAR(C209)-1900),MONTH(C209)+2,1)-1),DAY(DATE((YEAR(C209)-1900),MONTH(C209)+2,1)-1),DAY('19. Mortgage Analysis'!E$37))),"")</f>
        <v>49686</v>
      </c>
      <c r="D210" s="269">
        <f t="shared" si="2"/>
        <v>386481.8746941195</v>
      </c>
      <c r="E210" s="269">
        <f>('19. Mortgage Analysis'!$E$35/12)*D210</f>
        <v>1046.7217439632404</v>
      </c>
      <c r="F210" s="438">
        <f>'19. Mortgage Analysis'!$E$45-'21. Mortgage Amortization'!E210</f>
        <v>1668.9656870484146</v>
      </c>
      <c r="G210" s="269">
        <f t="shared" si="3"/>
        <v>384812.90900707111</v>
      </c>
      <c r="H210" s="270">
        <f t="shared" si="4"/>
        <v>252352.3340201808</v>
      </c>
      <c r="I210" s="269">
        <f t="shared" si="5"/>
        <v>239187.09099292872</v>
      </c>
      <c r="J210" s="167"/>
      <c r="K210" s="167"/>
      <c r="L210" s="336"/>
      <c r="M210" s="167"/>
      <c r="N210" s="170"/>
      <c r="O210" s="167"/>
      <c r="P210" s="167"/>
      <c r="Q210" s="167"/>
      <c r="R210" s="167"/>
      <c r="S210" s="167"/>
      <c r="T210" s="167"/>
      <c r="U210" s="167"/>
      <c r="V210" s="167"/>
      <c r="W210" s="167"/>
      <c r="X210" s="167"/>
      <c r="Y210" s="167"/>
    </row>
    <row r="211" spans="1:25" ht="12.75" customHeight="1">
      <c r="A211" s="167"/>
      <c r="B211" s="267">
        <f t="shared" si="1"/>
        <v>182</v>
      </c>
      <c r="C211" s="268">
        <f>IF(C210,DATE((YEAR(C210)-1900),MONTH(C210)+1,IF(DAY(C210)&gt;DAY(DATE((YEAR(C210)-1900),MONTH(C210)+2,1)-1),DAY(DATE((YEAR(C210)-1900),MONTH(C210)+2,1)-1),DAY('19. Mortgage Analysis'!E$37))),"")</f>
        <v>49717</v>
      </c>
      <c r="D211" s="269">
        <f t="shared" si="2"/>
        <v>384812.90900707111</v>
      </c>
      <c r="E211" s="269">
        <f>('19. Mortgage Analysis'!$E$35/12)*D211</f>
        <v>1042.2016285608177</v>
      </c>
      <c r="F211" s="438">
        <f>'19. Mortgage Analysis'!$E$45-'21. Mortgage Amortization'!E211</f>
        <v>1673.4858024508374</v>
      </c>
      <c r="G211" s="269">
        <f t="shared" si="3"/>
        <v>383139.42320462025</v>
      </c>
      <c r="H211" s="270">
        <f t="shared" si="4"/>
        <v>253394.53564874161</v>
      </c>
      <c r="I211" s="269">
        <f t="shared" si="5"/>
        <v>240860.57679537954</v>
      </c>
      <c r="J211" s="167"/>
      <c r="K211" s="167"/>
      <c r="L211" s="336"/>
      <c r="M211" s="167"/>
      <c r="N211" s="170"/>
      <c r="O211" s="167"/>
      <c r="P211" s="167"/>
      <c r="Q211" s="167"/>
      <c r="R211" s="167"/>
      <c r="S211" s="167"/>
      <c r="T211" s="167"/>
      <c r="U211" s="167"/>
      <c r="V211" s="167"/>
      <c r="W211" s="167"/>
      <c r="X211" s="167"/>
      <c r="Y211" s="167"/>
    </row>
    <row r="212" spans="1:25" ht="12.75" customHeight="1">
      <c r="A212" s="167"/>
      <c r="B212" s="267">
        <f t="shared" si="1"/>
        <v>183</v>
      </c>
      <c r="C212" s="268">
        <f>IF(C211,DATE((YEAR(C211)-1900),MONTH(C211)+1,IF(DAY(C211)&gt;DAY(DATE((YEAR(C211)-1900),MONTH(C211)+2,1)-1),DAY(DATE((YEAR(C211)-1900),MONTH(C211)+2,1)-1),DAY('19. Mortgage Analysis'!E$37))),"")</f>
        <v>49746</v>
      </c>
      <c r="D212" s="269">
        <f t="shared" si="2"/>
        <v>383139.42320462025</v>
      </c>
      <c r="E212" s="269">
        <f>('19. Mortgage Analysis'!$E$35/12)*D212</f>
        <v>1037.66927117918</v>
      </c>
      <c r="F212" s="438">
        <f>'19. Mortgage Analysis'!$E$45-'21. Mortgage Amortization'!E212</f>
        <v>1678.018159832475</v>
      </c>
      <c r="G212" s="269">
        <f t="shared" si="3"/>
        <v>381461.4050447878</v>
      </c>
      <c r="H212" s="270">
        <f t="shared" si="4"/>
        <v>254432.2049199208</v>
      </c>
      <c r="I212" s="269">
        <f t="shared" si="5"/>
        <v>242538.59495521203</v>
      </c>
      <c r="J212" s="167"/>
      <c r="K212" s="167"/>
      <c r="L212" s="336"/>
      <c r="M212" s="167"/>
      <c r="N212" s="170"/>
      <c r="O212" s="167"/>
      <c r="P212" s="167"/>
      <c r="Q212" s="167"/>
      <c r="R212" s="167"/>
      <c r="S212" s="167"/>
      <c r="T212" s="167"/>
      <c r="U212" s="167"/>
      <c r="V212" s="167"/>
      <c r="W212" s="167"/>
      <c r="X212" s="167"/>
      <c r="Y212" s="167"/>
    </row>
    <row r="213" spans="1:25" ht="12.75" customHeight="1">
      <c r="A213" s="167"/>
      <c r="B213" s="267">
        <f t="shared" si="1"/>
        <v>184</v>
      </c>
      <c r="C213" s="268">
        <f>IF(C212,DATE((YEAR(C212)-1900),MONTH(C212)+1,IF(DAY(C212)&gt;DAY(DATE((YEAR(C212)-1900),MONTH(C212)+2,1)-1),DAY(DATE((YEAR(C212)-1900),MONTH(C212)+2,1)-1),DAY('19. Mortgage Analysis'!E$37))),"")</f>
        <v>49777</v>
      </c>
      <c r="D213" s="269">
        <f t="shared" si="2"/>
        <v>381461.4050447878</v>
      </c>
      <c r="E213" s="269">
        <f>('19. Mortgage Analysis'!$E$35/12)*D213</f>
        <v>1033.1246386629671</v>
      </c>
      <c r="F213" s="438">
        <f>'19. Mortgage Analysis'!$E$45-'21. Mortgage Amortization'!E213</f>
        <v>1682.5627923486879</v>
      </c>
      <c r="G213" s="269">
        <f t="shared" si="3"/>
        <v>379778.84225243912</v>
      </c>
      <c r="H213" s="270">
        <f t="shared" si="4"/>
        <v>255465.32955858376</v>
      </c>
      <c r="I213" s="269">
        <f t="shared" si="5"/>
        <v>244221.1577475607</v>
      </c>
      <c r="J213" s="167"/>
      <c r="K213" s="167"/>
      <c r="L213" s="336"/>
      <c r="M213" s="167"/>
      <c r="N213" s="170"/>
      <c r="O213" s="167"/>
      <c r="P213" s="167"/>
      <c r="Q213" s="167"/>
      <c r="R213" s="167"/>
      <c r="S213" s="167"/>
      <c r="T213" s="167"/>
      <c r="U213" s="167"/>
      <c r="V213" s="167"/>
      <c r="W213" s="167"/>
      <c r="X213" s="167"/>
      <c r="Y213" s="167"/>
    </row>
    <row r="214" spans="1:25" ht="12.75" customHeight="1">
      <c r="A214" s="167"/>
      <c r="B214" s="267">
        <f t="shared" si="1"/>
        <v>185</v>
      </c>
      <c r="C214" s="268">
        <f>IF(C213,DATE((YEAR(C213)-1900),MONTH(C213)+1,IF(DAY(C213)&gt;DAY(DATE((YEAR(C213)-1900),MONTH(C213)+2,1)-1),DAY(DATE((YEAR(C213)-1900),MONTH(C213)+2,1)-1),DAY('19. Mortgage Analysis'!E$37))),"")</f>
        <v>49807</v>
      </c>
      <c r="D214" s="269">
        <f t="shared" si="2"/>
        <v>379778.84225243912</v>
      </c>
      <c r="E214" s="269">
        <f>('19. Mortgage Analysis'!$E$35/12)*D214</f>
        <v>1028.5676977670228</v>
      </c>
      <c r="F214" s="438">
        <f>'19. Mortgage Analysis'!$E$45-'21. Mortgage Amortization'!E214</f>
        <v>1687.1197332446322</v>
      </c>
      <c r="G214" s="269">
        <f t="shared" si="3"/>
        <v>378091.72251919447</v>
      </c>
      <c r="H214" s="270">
        <f t="shared" si="4"/>
        <v>256493.89725635079</v>
      </c>
      <c r="I214" s="269">
        <f t="shared" si="5"/>
        <v>245908.27748080535</v>
      </c>
      <c r="J214" s="167"/>
      <c r="K214" s="167"/>
      <c r="L214" s="336"/>
      <c r="M214" s="167"/>
      <c r="N214" s="170"/>
      <c r="O214" s="167"/>
      <c r="P214" s="167"/>
      <c r="Q214" s="167"/>
      <c r="R214" s="167"/>
      <c r="S214" s="167"/>
      <c r="T214" s="167"/>
      <c r="U214" s="167"/>
      <c r="V214" s="167"/>
      <c r="W214" s="167"/>
      <c r="X214" s="167"/>
      <c r="Y214" s="167"/>
    </row>
    <row r="215" spans="1:25" ht="12.75" customHeight="1">
      <c r="A215" s="167"/>
      <c r="B215" s="267">
        <f t="shared" si="1"/>
        <v>186</v>
      </c>
      <c r="C215" s="268">
        <f>IF(C214,DATE((YEAR(C214)-1900),MONTH(C214)+1,IF(DAY(C214)&gt;DAY(DATE((YEAR(C214)-1900),MONTH(C214)+2,1)-1),DAY(DATE((YEAR(C214)-1900),MONTH(C214)+2,1)-1),DAY('19. Mortgage Analysis'!E$37))),"")</f>
        <v>49838</v>
      </c>
      <c r="D215" s="269">
        <f t="shared" si="2"/>
        <v>378091.72251919447</v>
      </c>
      <c r="E215" s="269">
        <f>('19. Mortgage Analysis'!$E$35/12)*D215</f>
        <v>1023.9984151561517</v>
      </c>
      <c r="F215" s="438">
        <f>'19. Mortgage Analysis'!$E$45-'21. Mortgage Amortization'!E215</f>
        <v>1691.6890158555034</v>
      </c>
      <c r="G215" s="269">
        <f t="shared" si="3"/>
        <v>376400.03350333899</v>
      </c>
      <c r="H215" s="270">
        <f t="shared" si="4"/>
        <v>257517.89567150694</v>
      </c>
      <c r="I215" s="269">
        <f t="shared" si="5"/>
        <v>247599.96649666084</v>
      </c>
      <c r="J215" s="167"/>
      <c r="K215" s="167"/>
      <c r="L215" s="336"/>
      <c r="M215" s="167"/>
      <c r="N215" s="170"/>
      <c r="O215" s="167"/>
      <c r="P215" s="167"/>
      <c r="Q215" s="167"/>
      <c r="R215" s="167"/>
      <c r="S215" s="167"/>
      <c r="T215" s="167"/>
      <c r="U215" s="167"/>
      <c r="V215" s="167"/>
      <c r="W215" s="167"/>
      <c r="X215" s="167"/>
      <c r="Y215" s="167"/>
    </row>
    <row r="216" spans="1:25" ht="12.75" customHeight="1">
      <c r="A216" s="167"/>
      <c r="B216" s="267">
        <f t="shared" si="1"/>
        <v>187</v>
      </c>
      <c r="C216" s="268">
        <f>IF(C215,DATE((YEAR(C215)-1900),MONTH(C215)+1,IF(DAY(C215)&gt;DAY(DATE((YEAR(C215)-1900),MONTH(C215)+2,1)-1),DAY(DATE((YEAR(C215)-1900),MONTH(C215)+2,1)-1),DAY('19. Mortgage Analysis'!E$37))),"")</f>
        <v>49868</v>
      </c>
      <c r="D216" s="269">
        <f t="shared" si="2"/>
        <v>376400.03350333899</v>
      </c>
      <c r="E216" s="269">
        <f>('19. Mortgage Analysis'!$E$35/12)*D216</f>
        <v>1019.4167574048764</v>
      </c>
      <c r="F216" s="438">
        <f>'19. Mortgage Analysis'!$E$45-'21. Mortgage Amortization'!E216</f>
        <v>1696.2706736067785</v>
      </c>
      <c r="G216" s="269">
        <f t="shared" si="3"/>
        <v>374703.76282973221</v>
      </c>
      <c r="H216" s="270">
        <f t="shared" si="4"/>
        <v>258537.3124289118</v>
      </c>
      <c r="I216" s="269">
        <f t="shared" si="5"/>
        <v>249296.23717026762</v>
      </c>
      <c r="J216" s="167"/>
      <c r="K216" s="167"/>
      <c r="L216" s="336"/>
      <c r="M216" s="167"/>
      <c r="N216" s="170"/>
      <c r="O216" s="167"/>
      <c r="P216" s="167"/>
      <c r="Q216" s="167"/>
      <c r="R216" s="167"/>
      <c r="S216" s="167"/>
      <c r="T216" s="167"/>
      <c r="U216" s="167"/>
      <c r="V216" s="167"/>
      <c r="W216" s="167"/>
      <c r="X216" s="167"/>
      <c r="Y216" s="167"/>
    </row>
    <row r="217" spans="1:25" ht="12.75" customHeight="1">
      <c r="A217" s="167"/>
      <c r="B217" s="267">
        <f t="shared" si="1"/>
        <v>188</v>
      </c>
      <c r="C217" s="268">
        <f>IF(C216,DATE((YEAR(C216)-1900),MONTH(C216)+1,IF(DAY(C216)&gt;DAY(DATE((YEAR(C216)-1900),MONTH(C216)+2,1)-1),DAY(DATE((YEAR(C216)-1900),MONTH(C216)+2,1)-1),DAY('19. Mortgage Analysis'!E$37))),"")</f>
        <v>49899</v>
      </c>
      <c r="D217" s="269">
        <f t="shared" si="2"/>
        <v>374703.76282973221</v>
      </c>
      <c r="E217" s="269">
        <f>('19. Mortgage Analysis'!$E$35/12)*D217</f>
        <v>1014.8226909971914</v>
      </c>
      <c r="F217" s="438">
        <f>'19. Mortgage Analysis'!$E$45-'21. Mortgage Amortization'!E217</f>
        <v>1700.8647400144637</v>
      </c>
      <c r="G217" s="269">
        <f t="shared" si="3"/>
        <v>373002.89808971772</v>
      </c>
      <c r="H217" s="270">
        <f t="shared" si="4"/>
        <v>259552.13511990898</v>
      </c>
      <c r="I217" s="269">
        <f t="shared" si="5"/>
        <v>250997.10191028207</v>
      </c>
      <c r="J217" s="167"/>
      <c r="K217" s="167"/>
      <c r="L217" s="336"/>
      <c r="M217" s="167"/>
      <c r="N217" s="170"/>
      <c r="O217" s="167"/>
      <c r="P217" s="167"/>
      <c r="Q217" s="167"/>
      <c r="R217" s="167"/>
      <c r="S217" s="167"/>
      <c r="T217" s="167"/>
      <c r="U217" s="167"/>
      <c r="V217" s="167"/>
      <c r="W217" s="167"/>
      <c r="X217" s="167"/>
      <c r="Y217" s="167"/>
    </row>
    <row r="218" spans="1:25" ht="12.75" customHeight="1">
      <c r="A218" s="167"/>
      <c r="B218" s="267">
        <f t="shared" si="1"/>
        <v>189</v>
      </c>
      <c r="C218" s="268">
        <f>IF(C217,DATE((YEAR(C217)-1900),MONTH(C217)+1,IF(DAY(C217)&gt;DAY(DATE((YEAR(C217)-1900),MONTH(C217)+2,1)-1),DAY(DATE((YEAR(C217)-1900),MONTH(C217)+2,1)-1),DAY('19. Mortgage Analysis'!E$37))),"")</f>
        <v>49930</v>
      </c>
      <c r="D218" s="269">
        <f t="shared" si="2"/>
        <v>373002.89808971772</v>
      </c>
      <c r="E218" s="269">
        <f>('19. Mortgage Analysis'!$E$35/12)*D218</f>
        <v>1010.2161823263189</v>
      </c>
      <c r="F218" s="438">
        <f>'19. Mortgage Analysis'!$E$45-'21. Mortgage Amortization'!E218</f>
        <v>1705.4712486853361</v>
      </c>
      <c r="G218" s="269">
        <f t="shared" si="3"/>
        <v>371297.4268410324</v>
      </c>
      <c r="H218" s="270">
        <f t="shared" si="4"/>
        <v>260562.3513022353</v>
      </c>
      <c r="I218" s="269">
        <f t="shared" si="5"/>
        <v>252702.5731589674</v>
      </c>
      <c r="J218" s="167"/>
      <c r="K218" s="167"/>
      <c r="L218" s="336"/>
      <c r="M218" s="167"/>
      <c r="N218" s="170"/>
      <c r="O218" s="167"/>
      <c r="P218" s="167"/>
      <c r="Q218" s="167"/>
      <c r="R218" s="167"/>
      <c r="S218" s="167"/>
      <c r="T218" s="167"/>
      <c r="U218" s="167"/>
      <c r="V218" s="167"/>
      <c r="W218" s="167"/>
      <c r="X218" s="167"/>
      <c r="Y218" s="167"/>
    </row>
    <row r="219" spans="1:25" ht="12.75" customHeight="1">
      <c r="A219" s="167"/>
      <c r="B219" s="267">
        <f t="shared" si="1"/>
        <v>190</v>
      </c>
      <c r="C219" s="268">
        <f>IF(C218,DATE((YEAR(C218)-1900),MONTH(C218)+1,IF(DAY(C218)&gt;DAY(DATE((YEAR(C218)-1900),MONTH(C218)+2,1)-1),DAY(DATE((YEAR(C218)-1900),MONTH(C218)+2,1)-1),DAY('19. Mortgage Analysis'!E$37))),"")</f>
        <v>49960</v>
      </c>
      <c r="D219" s="269">
        <f t="shared" si="2"/>
        <v>371297.4268410324</v>
      </c>
      <c r="E219" s="269">
        <f>('19. Mortgage Analysis'!$E$35/12)*D219</f>
        <v>1005.5971976944628</v>
      </c>
      <c r="F219" s="438">
        <f>'19. Mortgage Analysis'!$E$45-'21. Mortgage Amortization'!E219</f>
        <v>1710.0902333171921</v>
      </c>
      <c r="G219" s="269">
        <f t="shared" si="3"/>
        <v>369587.33660771523</v>
      </c>
      <c r="H219" s="270">
        <f t="shared" si="4"/>
        <v>261567.94849992977</v>
      </c>
      <c r="I219" s="269">
        <f t="shared" si="5"/>
        <v>254412.66339228459</v>
      </c>
      <c r="J219" s="167"/>
      <c r="K219" s="167"/>
      <c r="L219" s="336"/>
      <c r="M219" s="167"/>
      <c r="N219" s="170"/>
      <c r="O219" s="167"/>
      <c r="P219" s="167"/>
      <c r="Q219" s="167"/>
      <c r="R219" s="167"/>
      <c r="S219" s="167"/>
      <c r="T219" s="167"/>
      <c r="U219" s="167"/>
      <c r="V219" s="167"/>
      <c r="W219" s="167"/>
      <c r="X219" s="167"/>
      <c r="Y219" s="167"/>
    </row>
    <row r="220" spans="1:25" ht="12.75" customHeight="1">
      <c r="A220" s="167"/>
      <c r="B220" s="267">
        <f t="shared" si="1"/>
        <v>191</v>
      </c>
      <c r="C220" s="268">
        <f>IF(C219,DATE((YEAR(C219)-1900),MONTH(C219)+1,IF(DAY(C219)&gt;DAY(DATE((YEAR(C219)-1900),MONTH(C219)+2,1)-1),DAY(DATE((YEAR(C219)-1900),MONTH(C219)+2,1)-1),DAY('19. Mortgage Analysis'!E$37))),"")</f>
        <v>49991</v>
      </c>
      <c r="D220" s="269">
        <f t="shared" si="2"/>
        <v>369587.33660771523</v>
      </c>
      <c r="E220" s="269">
        <f>('19. Mortgage Analysis'!$E$35/12)*D220</f>
        <v>1000.9657033125621</v>
      </c>
      <c r="F220" s="438">
        <f>'19. Mortgage Analysis'!$E$45-'21. Mortgage Amortization'!E220</f>
        <v>1714.7217276990928</v>
      </c>
      <c r="G220" s="269">
        <f t="shared" si="3"/>
        <v>367872.61488001613</v>
      </c>
      <c r="H220" s="270">
        <f t="shared" si="4"/>
        <v>262568.91420324234</v>
      </c>
      <c r="I220" s="269">
        <f t="shared" si="5"/>
        <v>256127.38511998369</v>
      </c>
      <c r="J220" s="167"/>
      <c r="K220" s="167"/>
      <c r="L220" s="336"/>
      <c r="M220" s="167"/>
      <c r="N220" s="170"/>
      <c r="O220" s="167"/>
      <c r="P220" s="167"/>
      <c r="Q220" s="167"/>
      <c r="R220" s="167"/>
      <c r="S220" s="167"/>
      <c r="T220" s="167"/>
      <c r="U220" s="167"/>
      <c r="V220" s="167"/>
      <c r="W220" s="167"/>
      <c r="X220" s="167"/>
      <c r="Y220" s="167"/>
    </row>
    <row r="221" spans="1:25" ht="12.75" customHeight="1">
      <c r="A221" s="167"/>
      <c r="B221" s="267">
        <f t="shared" si="1"/>
        <v>192</v>
      </c>
      <c r="C221" s="268">
        <f>IF(C220,DATE((YEAR(C220)-1900),MONTH(C220)+1,IF(DAY(C220)&gt;DAY(DATE((YEAR(C220)-1900),MONTH(C220)+2,1)-1),DAY(DATE((YEAR(C220)-1900),MONTH(C220)+2,1)-1),DAY('19. Mortgage Analysis'!E$37))),"")</f>
        <v>50021</v>
      </c>
      <c r="D221" s="269">
        <f t="shared" si="2"/>
        <v>367872.61488001613</v>
      </c>
      <c r="E221" s="269">
        <f>('19. Mortgage Analysis'!$E$35/12)*D221</f>
        <v>996.32166530004372</v>
      </c>
      <c r="F221" s="438">
        <f>'19. Mortgage Analysis'!$E$45-'21. Mortgage Amortization'!E221</f>
        <v>1719.3657657116114</v>
      </c>
      <c r="G221" s="269">
        <f t="shared" si="3"/>
        <v>366153.24911430455</v>
      </c>
      <c r="H221" s="270">
        <f t="shared" si="4"/>
        <v>263565.2358685424</v>
      </c>
      <c r="I221" s="269">
        <f t="shared" si="5"/>
        <v>257846.75088569531</v>
      </c>
      <c r="J221" s="167"/>
      <c r="K221" s="167"/>
      <c r="L221" s="336"/>
      <c r="M221" s="167"/>
      <c r="N221" s="170"/>
      <c r="O221" s="167"/>
      <c r="P221" s="167"/>
      <c r="Q221" s="167"/>
      <c r="R221" s="167"/>
      <c r="S221" s="167"/>
      <c r="T221" s="167"/>
      <c r="U221" s="167"/>
      <c r="V221" s="167"/>
      <c r="W221" s="167"/>
      <c r="X221" s="167"/>
      <c r="Y221" s="167"/>
    </row>
    <row r="222" spans="1:25" ht="12.75" customHeight="1">
      <c r="A222" s="167"/>
      <c r="B222" s="267">
        <f t="shared" si="1"/>
        <v>193</v>
      </c>
      <c r="C222" s="268">
        <f>IF(C221,DATE((YEAR(C221)-1900),MONTH(C221)+1,IF(DAY(C221)&gt;DAY(DATE((YEAR(C221)-1900),MONTH(C221)+2,1)-1),DAY(DATE((YEAR(C221)-1900),MONTH(C221)+2,1)-1),DAY('19. Mortgage Analysis'!E$37))),"")</f>
        <v>50052</v>
      </c>
      <c r="D222" s="269">
        <f t="shared" si="2"/>
        <v>366153.24911430455</v>
      </c>
      <c r="E222" s="269">
        <f>('19. Mortgage Analysis'!$E$35/12)*D222</f>
        <v>991.6650496845748</v>
      </c>
      <c r="F222" s="438">
        <f>'19. Mortgage Analysis'!$E$45-'21. Mortgage Amortization'!E222</f>
        <v>1724.0223813270802</v>
      </c>
      <c r="G222" s="269">
        <f t="shared" si="3"/>
        <v>364429.22673297749</v>
      </c>
      <c r="H222" s="270">
        <f t="shared" si="4"/>
        <v>264556.90091822698</v>
      </c>
      <c r="I222" s="269">
        <f t="shared" si="5"/>
        <v>259570.77326702239</v>
      </c>
      <c r="J222" s="167"/>
      <c r="K222" s="167"/>
      <c r="L222" s="336"/>
      <c r="M222" s="167"/>
      <c r="N222" s="170"/>
      <c r="O222" s="167"/>
      <c r="P222" s="167"/>
      <c r="Q222" s="167"/>
      <c r="R222" s="167"/>
      <c r="S222" s="167"/>
      <c r="T222" s="167"/>
      <c r="U222" s="167"/>
      <c r="V222" s="167"/>
      <c r="W222" s="167"/>
      <c r="X222" s="167"/>
      <c r="Y222" s="167"/>
    </row>
    <row r="223" spans="1:25" ht="12.75" customHeight="1">
      <c r="A223" s="167"/>
      <c r="B223" s="267">
        <f t="shared" si="1"/>
        <v>194</v>
      </c>
      <c r="C223" s="268">
        <f>IF(C222,DATE((YEAR(C222)-1900),MONTH(C222)+1,IF(DAY(C222)&gt;DAY(DATE((YEAR(C222)-1900),MONTH(C222)+2,1)-1),DAY(DATE((YEAR(C222)-1900),MONTH(C222)+2,1)-1),DAY('19. Mortgage Analysis'!E$37))),"")</f>
        <v>50083</v>
      </c>
      <c r="D223" s="269">
        <f t="shared" si="2"/>
        <v>364429.22673297749</v>
      </c>
      <c r="E223" s="269">
        <f>('19. Mortgage Analysis'!$E$35/12)*D223</f>
        <v>986.99582240181405</v>
      </c>
      <c r="F223" s="438">
        <f>'19. Mortgage Analysis'!$E$45-'21. Mortgage Amortization'!E223</f>
        <v>1728.6916086098408</v>
      </c>
      <c r="G223" s="269">
        <f t="shared" si="3"/>
        <v>362700.53512436763</v>
      </c>
      <c r="H223" s="270">
        <f t="shared" si="4"/>
        <v>265543.89674062881</v>
      </c>
      <c r="I223" s="269">
        <f t="shared" si="5"/>
        <v>261299.46487563223</v>
      </c>
      <c r="J223" s="167"/>
      <c r="K223" s="167"/>
      <c r="L223" s="336"/>
      <c r="M223" s="167"/>
      <c r="N223" s="170"/>
      <c r="O223" s="167"/>
      <c r="P223" s="167"/>
      <c r="Q223" s="167"/>
      <c r="R223" s="167"/>
      <c r="S223" s="167"/>
      <c r="T223" s="167"/>
      <c r="U223" s="167"/>
      <c r="V223" s="167"/>
      <c r="W223" s="167"/>
      <c r="X223" s="167"/>
      <c r="Y223" s="167"/>
    </row>
    <row r="224" spans="1:25" ht="12.75" customHeight="1">
      <c r="A224" s="167"/>
      <c r="B224" s="267">
        <f t="shared" si="1"/>
        <v>195</v>
      </c>
      <c r="C224" s="268">
        <f>IF(C223,DATE((YEAR(C223)-1900),MONTH(C223)+1,IF(DAY(C223)&gt;DAY(DATE((YEAR(C223)-1900),MONTH(C223)+2,1)-1),DAY(DATE((YEAR(C223)-1900),MONTH(C223)+2,1)-1),DAY('19. Mortgage Analysis'!E$37))),"")</f>
        <v>50111</v>
      </c>
      <c r="D224" s="269">
        <f t="shared" si="2"/>
        <v>362700.53512436763</v>
      </c>
      <c r="E224" s="269">
        <f>('19. Mortgage Analysis'!$E$35/12)*D224</f>
        <v>982.31394929516239</v>
      </c>
      <c r="F224" s="438">
        <f>'19. Mortgage Analysis'!$E$45-'21. Mortgage Amortization'!E224</f>
        <v>1733.3734817164927</v>
      </c>
      <c r="G224" s="269">
        <f t="shared" si="3"/>
        <v>360967.16164265113</v>
      </c>
      <c r="H224" s="270">
        <f t="shared" si="4"/>
        <v>266526.21068992396</v>
      </c>
      <c r="I224" s="269">
        <f t="shared" si="5"/>
        <v>263032.83835734869</v>
      </c>
      <c r="J224" s="167"/>
      <c r="K224" s="167"/>
      <c r="L224" s="336"/>
      <c r="M224" s="167"/>
      <c r="N224" s="170"/>
      <c r="O224" s="167"/>
      <c r="P224" s="167"/>
      <c r="Q224" s="167"/>
      <c r="R224" s="167"/>
      <c r="S224" s="167"/>
      <c r="T224" s="167"/>
      <c r="U224" s="167"/>
      <c r="V224" s="167"/>
      <c r="W224" s="167"/>
      <c r="X224" s="167"/>
      <c r="Y224" s="167"/>
    </row>
    <row r="225" spans="1:25" ht="12.75" customHeight="1">
      <c r="A225" s="167"/>
      <c r="B225" s="267">
        <f t="shared" si="1"/>
        <v>196</v>
      </c>
      <c r="C225" s="268">
        <f>IF(C224,DATE((YEAR(C224)-1900),MONTH(C224)+1,IF(DAY(C224)&gt;DAY(DATE((YEAR(C224)-1900),MONTH(C224)+2,1)-1),DAY(DATE((YEAR(C224)-1900),MONTH(C224)+2,1)-1),DAY('19. Mortgage Analysis'!E$37))),"")</f>
        <v>50142</v>
      </c>
      <c r="D225" s="269">
        <f t="shared" si="2"/>
        <v>360967.16164265113</v>
      </c>
      <c r="E225" s="269">
        <f>('19. Mortgage Analysis'!$E$35/12)*D225</f>
        <v>977.6193961155135</v>
      </c>
      <c r="F225" s="438">
        <f>'19. Mortgage Analysis'!$E$45-'21. Mortgage Amortization'!E225</f>
        <v>1738.0680348961414</v>
      </c>
      <c r="G225" s="269">
        <f t="shared" si="3"/>
        <v>359229.09360775497</v>
      </c>
      <c r="H225" s="270">
        <f t="shared" si="4"/>
        <v>267503.8300860395</v>
      </c>
      <c r="I225" s="269">
        <f t="shared" si="5"/>
        <v>264770.90639224485</v>
      </c>
      <c r="J225" s="167"/>
      <c r="K225" s="167"/>
      <c r="L225" s="336"/>
      <c r="M225" s="167"/>
      <c r="N225" s="170"/>
      <c r="O225" s="167"/>
      <c r="P225" s="167"/>
      <c r="Q225" s="167"/>
      <c r="R225" s="167"/>
      <c r="S225" s="167"/>
      <c r="T225" s="167"/>
      <c r="U225" s="167"/>
      <c r="V225" s="167"/>
      <c r="W225" s="167"/>
      <c r="X225" s="167"/>
      <c r="Y225" s="167"/>
    </row>
    <row r="226" spans="1:25" ht="12.75" customHeight="1">
      <c r="A226" s="167"/>
      <c r="B226" s="267">
        <f t="shared" si="1"/>
        <v>197</v>
      </c>
      <c r="C226" s="268">
        <f>IF(C225,DATE((YEAR(C225)-1900),MONTH(C225)+1,IF(DAY(C225)&gt;DAY(DATE((YEAR(C225)-1900),MONTH(C225)+2,1)-1),DAY(DATE((YEAR(C225)-1900),MONTH(C225)+2,1)-1),DAY('19. Mortgage Analysis'!E$37))),"")</f>
        <v>50172</v>
      </c>
      <c r="D226" s="269">
        <f t="shared" si="2"/>
        <v>359229.09360775497</v>
      </c>
      <c r="E226" s="269">
        <f>('19. Mortgage Analysis'!$E$35/12)*D226</f>
        <v>972.91212852100307</v>
      </c>
      <c r="F226" s="438">
        <f>'19. Mortgage Analysis'!$E$45-'21. Mortgage Amortization'!E226</f>
        <v>1742.7753024906519</v>
      </c>
      <c r="G226" s="269">
        <f t="shared" si="3"/>
        <v>357486.31830526434</v>
      </c>
      <c r="H226" s="270">
        <f t="shared" si="4"/>
        <v>268476.74221456051</v>
      </c>
      <c r="I226" s="269">
        <f t="shared" si="5"/>
        <v>266513.68169473548</v>
      </c>
      <c r="J226" s="167"/>
      <c r="K226" s="167"/>
      <c r="L226" s="336"/>
      <c r="M226" s="167"/>
      <c r="N226" s="170"/>
      <c r="O226" s="167"/>
      <c r="P226" s="167"/>
      <c r="Q226" s="167"/>
      <c r="R226" s="167"/>
      <c r="S226" s="167"/>
      <c r="T226" s="167"/>
      <c r="U226" s="167"/>
      <c r="V226" s="167"/>
      <c r="W226" s="167"/>
      <c r="X226" s="167"/>
      <c r="Y226" s="167"/>
    </row>
    <row r="227" spans="1:25" ht="12.75" customHeight="1">
      <c r="A227" s="167"/>
      <c r="B227" s="267">
        <f t="shared" si="1"/>
        <v>198</v>
      </c>
      <c r="C227" s="268">
        <f>IF(C226,DATE((YEAR(C226)-1900),MONTH(C226)+1,IF(DAY(C226)&gt;DAY(DATE((YEAR(C226)-1900),MONTH(C226)+2,1)-1),DAY(DATE((YEAR(C226)-1900),MONTH(C226)+2,1)-1),DAY('19. Mortgage Analysis'!E$37))),"")</f>
        <v>50203</v>
      </c>
      <c r="D227" s="269">
        <f t="shared" si="2"/>
        <v>357486.31830526434</v>
      </c>
      <c r="E227" s="269">
        <f>('19. Mortgage Analysis'!$E$35/12)*D227</f>
        <v>968.19211207675767</v>
      </c>
      <c r="F227" s="438">
        <f>'19. Mortgage Analysis'!$E$45-'21. Mortgage Amortization'!E227</f>
        <v>1747.4953189348973</v>
      </c>
      <c r="G227" s="269">
        <f t="shared" si="3"/>
        <v>355738.82298632944</v>
      </c>
      <c r="H227" s="270">
        <f t="shared" si="4"/>
        <v>269444.93432663725</v>
      </c>
      <c r="I227" s="269">
        <f t="shared" si="5"/>
        <v>268261.17701367039</v>
      </c>
      <c r="J227" s="167"/>
      <c r="K227" s="167"/>
      <c r="L227" s="336"/>
      <c r="M227" s="167"/>
      <c r="N227" s="170"/>
      <c r="O227" s="167"/>
      <c r="P227" s="167"/>
      <c r="Q227" s="167"/>
      <c r="R227" s="167"/>
      <c r="S227" s="167"/>
      <c r="T227" s="167"/>
      <c r="U227" s="167"/>
      <c r="V227" s="167"/>
      <c r="W227" s="167"/>
      <c r="X227" s="167"/>
      <c r="Y227" s="167"/>
    </row>
    <row r="228" spans="1:25" ht="12.75" customHeight="1">
      <c r="A228" s="167"/>
      <c r="B228" s="267">
        <f t="shared" si="1"/>
        <v>199</v>
      </c>
      <c r="C228" s="268">
        <f>IF(C227,DATE((YEAR(C227)-1900),MONTH(C227)+1,IF(DAY(C227)&gt;DAY(DATE((YEAR(C227)-1900),MONTH(C227)+2,1)-1),DAY(DATE((YEAR(C227)-1900),MONTH(C227)+2,1)-1),DAY('19. Mortgage Analysis'!E$37))),"")</f>
        <v>50233</v>
      </c>
      <c r="D228" s="269">
        <f t="shared" si="2"/>
        <v>355738.82298632944</v>
      </c>
      <c r="E228" s="269">
        <f>('19. Mortgage Analysis'!$E$35/12)*D228</f>
        <v>963.45931225464221</v>
      </c>
      <c r="F228" s="438">
        <f>'19. Mortgage Analysis'!$E$45-'21. Mortgage Amortization'!E228</f>
        <v>1752.2281187570129</v>
      </c>
      <c r="G228" s="269">
        <f t="shared" si="3"/>
        <v>353986.59486757242</v>
      </c>
      <c r="H228" s="270">
        <f t="shared" si="4"/>
        <v>270408.39363889187</v>
      </c>
      <c r="I228" s="269">
        <f t="shared" si="5"/>
        <v>270013.4051324274</v>
      </c>
      <c r="J228" s="167"/>
      <c r="K228" s="167"/>
      <c r="L228" s="336"/>
      <c r="M228" s="167"/>
      <c r="N228" s="170"/>
      <c r="O228" s="167"/>
      <c r="P228" s="167"/>
      <c r="Q228" s="167"/>
      <c r="R228" s="167"/>
      <c r="S228" s="167"/>
      <c r="T228" s="167"/>
      <c r="U228" s="167"/>
      <c r="V228" s="167"/>
      <c r="W228" s="167"/>
      <c r="X228" s="167"/>
      <c r="Y228" s="167"/>
    </row>
    <row r="229" spans="1:25" ht="12.75" customHeight="1">
      <c r="A229" s="167"/>
      <c r="B229" s="267">
        <f t="shared" si="1"/>
        <v>200</v>
      </c>
      <c r="C229" s="268">
        <f>IF(C228,DATE((YEAR(C228)-1900),MONTH(C228)+1,IF(DAY(C228)&gt;DAY(DATE((YEAR(C228)-1900),MONTH(C228)+2,1)-1),DAY(DATE((YEAR(C228)-1900),MONTH(C228)+2,1)-1),DAY('19. Mortgage Analysis'!E$37))),"")</f>
        <v>50264</v>
      </c>
      <c r="D229" s="269">
        <f t="shared" si="2"/>
        <v>353986.59486757242</v>
      </c>
      <c r="E229" s="269">
        <f>('19. Mortgage Analysis'!$E$35/12)*D229</f>
        <v>958.71369443300864</v>
      </c>
      <c r="F229" s="438">
        <f>'19. Mortgage Analysis'!$E$45-'21. Mortgage Amortization'!E229</f>
        <v>1756.9737365786464</v>
      </c>
      <c r="G229" s="269">
        <f t="shared" si="3"/>
        <v>352229.62113099376</v>
      </c>
      <c r="H229" s="270">
        <f t="shared" si="4"/>
        <v>271367.10733332485</v>
      </c>
      <c r="I229" s="269">
        <f t="shared" si="5"/>
        <v>271770.37886900606</v>
      </c>
      <c r="J229" s="167"/>
      <c r="K229" s="167"/>
      <c r="L229" s="336"/>
      <c r="M229" s="167"/>
      <c r="N229" s="170"/>
      <c r="O229" s="167"/>
      <c r="P229" s="167"/>
      <c r="Q229" s="167"/>
      <c r="R229" s="167"/>
      <c r="S229" s="167"/>
      <c r="T229" s="167"/>
      <c r="U229" s="167"/>
      <c r="V229" s="167"/>
      <c r="W229" s="167"/>
      <c r="X229" s="167"/>
      <c r="Y229" s="167"/>
    </row>
    <row r="230" spans="1:25" ht="12.75" customHeight="1">
      <c r="A230" s="167"/>
      <c r="B230" s="267">
        <f t="shared" si="1"/>
        <v>201</v>
      </c>
      <c r="C230" s="268">
        <f>IF(C229,DATE((YEAR(C229)-1900),MONTH(C229)+1,IF(DAY(C229)&gt;DAY(DATE((YEAR(C229)-1900),MONTH(C229)+2,1)-1),DAY(DATE((YEAR(C229)-1900),MONTH(C229)+2,1)-1),DAY('19. Mortgage Analysis'!E$37))),"")</f>
        <v>50295</v>
      </c>
      <c r="D230" s="269">
        <f t="shared" si="2"/>
        <v>352229.62113099376</v>
      </c>
      <c r="E230" s="269">
        <f>('19. Mortgage Analysis'!$E$35/12)*D230</f>
        <v>953.95522389644145</v>
      </c>
      <c r="F230" s="438">
        <f>'19. Mortgage Analysis'!$E$45-'21. Mortgage Amortization'!E230</f>
        <v>1761.7322071152134</v>
      </c>
      <c r="G230" s="269">
        <f t="shared" si="3"/>
        <v>350467.88892387855</v>
      </c>
      <c r="H230" s="270">
        <f t="shared" si="4"/>
        <v>272321.06255722127</v>
      </c>
      <c r="I230" s="269">
        <f t="shared" si="5"/>
        <v>273532.11107612128</v>
      </c>
      <c r="J230" s="167"/>
      <c r="K230" s="167"/>
      <c r="L230" s="336"/>
      <c r="M230" s="167"/>
      <c r="N230" s="170"/>
      <c r="O230" s="167"/>
      <c r="P230" s="167"/>
      <c r="Q230" s="167"/>
      <c r="R230" s="167"/>
      <c r="S230" s="167"/>
      <c r="T230" s="167"/>
      <c r="U230" s="167"/>
      <c r="V230" s="167"/>
      <c r="W230" s="167"/>
      <c r="X230" s="167"/>
      <c r="Y230" s="167"/>
    </row>
    <row r="231" spans="1:25" ht="12.75" customHeight="1">
      <c r="A231" s="167"/>
      <c r="B231" s="267">
        <f t="shared" si="1"/>
        <v>202</v>
      </c>
      <c r="C231" s="268">
        <f>IF(C230,DATE((YEAR(C230)-1900),MONTH(C230)+1,IF(DAY(C230)&gt;DAY(DATE((YEAR(C230)-1900),MONTH(C230)+2,1)-1),DAY(DATE((YEAR(C230)-1900),MONTH(C230)+2,1)-1),DAY('19. Mortgage Analysis'!E$37))),"")</f>
        <v>50325</v>
      </c>
      <c r="D231" s="269">
        <f t="shared" si="2"/>
        <v>350467.88892387855</v>
      </c>
      <c r="E231" s="269">
        <f>('19. Mortgage Analysis'!$E$35/12)*D231</f>
        <v>949.18386583550443</v>
      </c>
      <c r="F231" s="438">
        <f>'19. Mortgage Analysis'!$E$45-'21. Mortgage Amortization'!E231</f>
        <v>1766.5035651761505</v>
      </c>
      <c r="G231" s="269">
        <f t="shared" si="3"/>
        <v>348701.38535870239</v>
      </c>
      <c r="H231" s="270">
        <f t="shared" si="4"/>
        <v>273270.24642305676</v>
      </c>
      <c r="I231" s="269">
        <f t="shared" si="5"/>
        <v>275298.61464129743</v>
      </c>
      <c r="J231" s="167"/>
      <c r="K231" s="167"/>
      <c r="L231" s="336"/>
      <c r="M231" s="167"/>
      <c r="N231" s="170"/>
      <c r="O231" s="167"/>
      <c r="P231" s="167"/>
      <c r="Q231" s="167"/>
      <c r="R231" s="167"/>
      <c r="S231" s="167"/>
      <c r="T231" s="167"/>
      <c r="U231" s="167"/>
      <c r="V231" s="167"/>
      <c r="W231" s="167"/>
      <c r="X231" s="167"/>
      <c r="Y231" s="167"/>
    </row>
    <row r="232" spans="1:25" ht="12.75" customHeight="1">
      <c r="A232" s="167"/>
      <c r="B232" s="267">
        <f t="shared" si="1"/>
        <v>203</v>
      </c>
      <c r="C232" s="268">
        <f>IF(C231,DATE((YEAR(C231)-1900),MONTH(C231)+1,IF(DAY(C231)&gt;DAY(DATE((YEAR(C231)-1900),MONTH(C231)+2,1)-1),DAY(DATE((YEAR(C231)-1900),MONTH(C231)+2,1)-1),DAY('19. Mortgage Analysis'!E$37))),"")</f>
        <v>50356</v>
      </c>
      <c r="D232" s="269">
        <f t="shared" si="2"/>
        <v>348701.38535870239</v>
      </c>
      <c r="E232" s="269">
        <f>('19. Mortgage Analysis'!$E$35/12)*D232</f>
        <v>944.39958534648565</v>
      </c>
      <c r="F232" s="438">
        <f>'19. Mortgage Analysis'!$E$45-'21. Mortgage Amortization'!E232</f>
        <v>1771.2878456651692</v>
      </c>
      <c r="G232" s="269">
        <f t="shared" si="3"/>
        <v>346930.09751303721</v>
      </c>
      <c r="H232" s="270">
        <f t="shared" si="4"/>
        <v>274214.64600840322</v>
      </c>
      <c r="I232" s="269">
        <f t="shared" si="5"/>
        <v>277069.90248696262</v>
      </c>
      <c r="J232" s="167"/>
      <c r="K232" s="167"/>
      <c r="L232" s="336"/>
      <c r="M232" s="167"/>
      <c r="N232" s="170"/>
      <c r="O232" s="167"/>
      <c r="P232" s="167"/>
      <c r="Q232" s="167"/>
      <c r="R232" s="167"/>
      <c r="S232" s="167"/>
      <c r="T232" s="167"/>
      <c r="U232" s="167"/>
      <c r="V232" s="167"/>
      <c r="W232" s="167"/>
      <c r="X232" s="167"/>
      <c r="Y232" s="167"/>
    </row>
    <row r="233" spans="1:25" ht="12.75" customHeight="1">
      <c r="A233" s="167"/>
      <c r="B233" s="267">
        <f t="shared" si="1"/>
        <v>204</v>
      </c>
      <c r="C233" s="268">
        <f>IF(C232,DATE((YEAR(C232)-1900),MONTH(C232)+1,IF(DAY(C232)&gt;DAY(DATE((YEAR(C232)-1900),MONTH(C232)+2,1)-1),DAY(DATE((YEAR(C232)-1900),MONTH(C232)+2,1)-1),DAY('19. Mortgage Analysis'!E$37))),"")</f>
        <v>50386</v>
      </c>
      <c r="D233" s="269">
        <f t="shared" si="2"/>
        <v>346930.09751303721</v>
      </c>
      <c r="E233" s="269">
        <f>('19. Mortgage Analysis'!$E$35/12)*D233</f>
        <v>939.60234743114245</v>
      </c>
      <c r="F233" s="438">
        <f>'19. Mortgage Analysis'!$E$45-'21. Mortgage Amortization'!E233</f>
        <v>1776.0850835805127</v>
      </c>
      <c r="G233" s="269">
        <f t="shared" si="3"/>
        <v>345154.01242945669</v>
      </c>
      <c r="H233" s="270">
        <f t="shared" si="4"/>
        <v>275154.24835583434</v>
      </c>
      <c r="I233" s="269">
        <f t="shared" si="5"/>
        <v>278845.98757054313</v>
      </c>
      <c r="J233" s="167"/>
      <c r="K233" s="167"/>
      <c r="L233" s="336"/>
      <c r="M233" s="167"/>
      <c r="N233" s="170"/>
      <c r="O233" s="167"/>
      <c r="P233" s="167"/>
      <c r="Q233" s="167"/>
      <c r="R233" s="167"/>
      <c r="S233" s="167"/>
      <c r="T233" s="167"/>
      <c r="U233" s="167"/>
      <c r="V233" s="167"/>
      <c r="W233" s="167"/>
      <c r="X233" s="167"/>
      <c r="Y233" s="167"/>
    </row>
    <row r="234" spans="1:25" ht="12.75" customHeight="1">
      <c r="A234" s="167"/>
      <c r="B234" s="267">
        <f t="shared" si="1"/>
        <v>205</v>
      </c>
      <c r="C234" s="268">
        <f>IF(C233,DATE((YEAR(C233)-1900),MONTH(C233)+1,IF(DAY(C233)&gt;DAY(DATE((YEAR(C233)-1900),MONTH(C233)+2,1)-1),DAY(DATE((YEAR(C233)-1900),MONTH(C233)+2,1)-1),DAY('19. Mortgage Analysis'!E$37))),"")</f>
        <v>50417</v>
      </c>
      <c r="D234" s="269">
        <f t="shared" si="2"/>
        <v>345154.01242945669</v>
      </c>
      <c r="E234" s="269">
        <f>('19. Mortgage Analysis'!$E$35/12)*D234</f>
        <v>934.7921169964452</v>
      </c>
      <c r="F234" s="438">
        <f>'19. Mortgage Analysis'!$E$45-'21. Mortgage Amortization'!E234</f>
        <v>1780.8953140152098</v>
      </c>
      <c r="G234" s="269">
        <f t="shared" si="3"/>
        <v>343373.11711544148</v>
      </c>
      <c r="H234" s="270">
        <f t="shared" si="4"/>
        <v>276089.04047283076</v>
      </c>
      <c r="I234" s="269">
        <f t="shared" si="5"/>
        <v>280626.88288455835</v>
      </c>
      <c r="J234" s="167"/>
      <c r="K234" s="167"/>
      <c r="L234" s="336"/>
      <c r="M234" s="167"/>
      <c r="N234" s="170"/>
      <c r="O234" s="167"/>
      <c r="P234" s="167"/>
      <c r="Q234" s="167"/>
      <c r="R234" s="167"/>
      <c r="S234" s="167"/>
      <c r="T234" s="167"/>
      <c r="U234" s="167"/>
      <c r="V234" s="167"/>
      <c r="W234" s="167"/>
      <c r="X234" s="167"/>
      <c r="Y234" s="167"/>
    </row>
    <row r="235" spans="1:25" ht="12.75" customHeight="1">
      <c r="A235" s="167"/>
      <c r="B235" s="267">
        <f t="shared" si="1"/>
        <v>206</v>
      </c>
      <c r="C235" s="268">
        <f>IF(C234,DATE((YEAR(C234)-1900),MONTH(C234)+1,IF(DAY(C234)&gt;DAY(DATE((YEAR(C234)-1900),MONTH(C234)+2,1)-1),DAY(DATE((YEAR(C234)-1900),MONTH(C234)+2,1)-1),DAY('19. Mortgage Analysis'!E$37))),"")</f>
        <v>50448</v>
      </c>
      <c r="D235" s="269">
        <f t="shared" si="2"/>
        <v>343373.11711544148</v>
      </c>
      <c r="E235" s="269">
        <f>('19. Mortgage Analysis'!$E$35/12)*D235</f>
        <v>929.96885885432073</v>
      </c>
      <c r="F235" s="438">
        <f>'19. Mortgage Analysis'!$E$45-'21. Mortgage Amortization'!E235</f>
        <v>1785.7185721573342</v>
      </c>
      <c r="G235" s="269">
        <f t="shared" si="3"/>
        <v>341587.39854328416</v>
      </c>
      <c r="H235" s="270">
        <f t="shared" si="4"/>
        <v>277019.00933168508</v>
      </c>
      <c r="I235" s="269">
        <f t="shared" si="5"/>
        <v>282412.60145671567</v>
      </c>
      <c r="J235" s="167"/>
      <c r="K235" s="167"/>
      <c r="L235" s="336"/>
      <c r="M235" s="167"/>
      <c r="N235" s="170"/>
      <c r="O235" s="167"/>
      <c r="P235" s="167"/>
      <c r="Q235" s="167"/>
      <c r="R235" s="167"/>
      <c r="S235" s="167"/>
      <c r="T235" s="167"/>
      <c r="U235" s="167"/>
      <c r="V235" s="167"/>
      <c r="W235" s="167"/>
      <c r="X235" s="167"/>
      <c r="Y235" s="167"/>
    </row>
    <row r="236" spans="1:25" ht="12.75" customHeight="1">
      <c r="A236" s="167"/>
      <c r="B236" s="267">
        <f t="shared" si="1"/>
        <v>207</v>
      </c>
      <c r="C236" s="268">
        <f>IF(C235,DATE((YEAR(C235)-1900),MONTH(C235)+1,IF(DAY(C235)&gt;DAY(DATE((YEAR(C235)-1900),MONTH(C235)+2,1)-1),DAY(DATE((YEAR(C235)-1900),MONTH(C235)+2,1)-1),DAY('19. Mortgage Analysis'!E$37))),"")</f>
        <v>50476</v>
      </c>
      <c r="D236" s="269">
        <f t="shared" si="2"/>
        <v>341587.39854328416</v>
      </c>
      <c r="E236" s="269">
        <f>('19. Mortgage Analysis'!$E$35/12)*D236</f>
        <v>925.13253772139467</v>
      </c>
      <c r="F236" s="438">
        <f>'19. Mortgage Analysis'!$E$45-'21. Mortgage Amortization'!E236</f>
        <v>1790.5548932902602</v>
      </c>
      <c r="G236" s="269">
        <f t="shared" si="3"/>
        <v>339796.84364999388</v>
      </c>
      <c r="H236" s="270">
        <f t="shared" si="4"/>
        <v>277944.14186940651</v>
      </c>
      <c r="I236" s="269">
        <f t="shared" si="5"/>
        <v>284203.15635000594</v>
      </c>
      <c r="J236" s="167"/>
      <c r="K236" s="167"/>
      <c r="L236" s="336"/>
      <c r="M236" s="167"/>
      <c r="N236" s="170"/>
      <c r="O236" s="167"/>
      <c r="P236" s="167"/>
      <c r="Q236" s="167"/>
      <c r="R236" s="167"/>
      <c r="S236" s="167"/>
      <c r="T236" s="167"/>
      <c r="U236" s="167"/>
      <c r="V236" s="167"/>
      <c r="W236" s="167"/>
      <c r="X236" s="167"/>
      <c r="Y236" s="167"/>
    </row>
    <row r="237" spans="1:25" ht="12.75" customHeight="1">
      <c r="A237" s="167"/>
      <c r="B237" s="267">
        <f t="shared" si="1"/>
        <v>208</v>
      </c>
      <c r="C237" s="268">
        <f>IF(C236,DATE((YEAR(C236)-1900),MONTH(C236)+1,IF(DAY(C236)&gt;DAY(DATE((YEAR(C236)-1900),MONTH(C236)+2,1)-1),DAY(DATE((YEAR(C236)-1900),MONTH(C236)+2,1)-1),DAY('19. Mortgage Analysis'!E$37))),"")</f>
        <v>50507</v>
      </c>
      <c r="D237" s="269">
        <f t="shared" si="2"/>
        <v>339796.84364999388</v>
      </c>
      <c r="E237" s="269">
        <f>('19. Mortgage Analysis'!$E$35/12)*D237</f>
        <v>920.28311821873342</v>
      </c>
      <c r="F237" s="438">
        <f>'19. Mortgage Analysis'!$E$45-'21. Mortgage Amortization'!E237</f>
        <v>1795.4043127929217</v>
      </c>
      <c r="G237" s="269">
        <f t="shared" si="3"/>
        <v>338001.43933720095</v>
      </c>
      <c r="H237" s="270">
        <f t="shared" si="4"/>
        <v>278864.42498762521</v>
      </c>
      <c r="I237" s="269">
        <f t="shared" si="5"/>
        <v>285998.56066279887</v>
      </c>
      <c r="J237" s="167"/>
      <c r="K237" s="167"/>
      <c r="L237" s="336"/>
      <c r="M237" s="167"/>
      <c r="N237" s="170"/>
      <c r="O237" s="167"/>
      <c r="P237" s="167"/>
      <c r="Q237" s="167"/>
      <c r="R237" s="167"/>
      <c r="S237" s="167"/>
      <c r="T237" s="167"/>
      <c r="U237" s="167"/>
      <c r="V237" s="167"/>
      <c r="W237" s="167"/>
      <c r="X237" s="167"/>
      <c r="Y237" s="167"/>
    </row>
    <row r="238" spans="1:25" ht="12.75" customHeight="1">
      <c r="A238" s="167"/>
      <c r="B238" s="267">
        <f t="shared" si="1"/>
        <v>209</v>
      </c>
      <c r="C238" s="268">
        <f>IF(C237,DATE((YEAR(C237)-1900),MONTH(C237)+1,IF(DAY(C237)&gt;DAY(DATE((YEAR(C237)-1900),MONTH(C237)+2,1)-1),DAY(DATE((YEAR(C237)-1900),MONTH(C237)+2,1)-1),DAY('19. Mortgage Analysis'!E$37))),"")</f>
        <v>50537</v>
      </c>
      <c r="D238" s="269">
        <f t="shared" si="2"/>
        <v>338001.43933720095</v>
      </c>
      <c r="E238" s="269">
        <f>('19. Mortgage Analysis'!$E$35/12)*D238</f>
        <v>915.42056487158595</v>
      </c>
      <c r="F238" s="438">
        <f>'19. Mortgage Analysis'!$E$45-'21. Mortgage Amortization'!E238</f>
        <v>1800.2668661400689</v>
      </c>
      <c r="G238" s="269">
        <f t="shared" si="3"/>
        <v>336201.17247106088</v>
      </c>
      <c r="H238" s="270">
        <f t="shared" si="4"/>
        <v>279779.84555249679</v>
      </c>
      <c r="I238" s="269">
        <f t="shared" si="5"/>
        <v>287798.82752893894</v>
      </c>
      <c r="J238" s="167"/>
      <c r="K238" s="167"/>
      <c r="L238" s="336"/>
      <c r="M238" s="167"/>
      <c r="N238" s="170"/>
      <c r="O238" s="167"/>
      <c r="P238" s="167"/>
      <c r="Q238" s="167"/>
      <c r="R238" s="167"/>
      <c r="S238" s="167"/>
      <c r="T238" s="167"/>
      <c r="U238" s="167"/>
      <c r="V238" s="167"/>
      <c r="W238" s="167"/>
      <c r="X238" s="167"/>
      <c r="Y238" s="167"/>
    </row>
    <row r="239" spans="1:25" ht="12.75" customHeight="1">
      <c r="A239" s="167"/>
      <c r="B239" s="267">
        <f t="shared" si="1"/>
        <v>210</v>
      </c>
      <c r="C239" s="268">
        <f>IF(C238,DATE((YEAR(C238)-1900),MONTH(C238)+1,IF(DAY(C238)&gt;DAY(DATE((YEAR(C238)-1900),MONTH(C238)+2,1)-1),DAY(DATE((YEAR(C238)-1900),MONTH(C238)+2,1)-1),DAY('19. Mortgage Analysis'!E$37))),"")</f>
        <v>50568</v>
      </c>
      <c r="D239" s="269">
        <f t="shared" si="2"/>
        <v>336201.17247106088</v>
      </c>
      <c r="E239" s="269">
        <f>('19. Mortgage Analysis'!$E$35/12)*D239</f>
        <v>910.54484210912324</v>
      </c>
      <c r="F239" s="438">
        <f>'19. Mortgage Analysis'!$E$45-'21. Mortgage Amortization'!E239</f>
        <v>1805.1425889025318</v>
      </c>
      <c r="G239" s="269">
        <f t="shared" si="3"/>
        <v>334396.02988215833</v>
      </c>
      <c r="H239" s="270">
        <f t="shared" si="4"/>
        <v>280690.39039460593</v>
      </c>
      <c r="I239" s="269">
        <f t="shared" si="5"/>
        <v>289603.9701178415</v>
      </c>
      <c r="J239" s="167"/>
      <c r="K239" s="167"/>
      <c r="L239" s="336"/>
      <c r="M239" s="167"/>
      <c r="N239" s="170"/>
      <c r="O239" s="167"/>
      <c r="P239" s="167"/>
      <c r="Q239" s="167"/>
      <c r="R239" s="167"/>
      <c r="S239" s="167"/>
      <c r="T239" s="167"/>
      <c r="U239" s="167"/>
      <c r="V239" s="167"/>
      <c r="W239" s="167"/>
      <c r="X239" s="167"/>
      <c r="Y239" s="167"/>
    </row>
    <row r="240" spans="1:25" ht="12.75" customHeight="1">
      <c r="A240" s="167"/>
      <c r="B240" s="267">
        <f t="shared" si="1"/>
        <v>211</v>
      </c>
      <c r="C240" s="268">
        <f>IF(C239,DATE((YEAR(C239)-1900),MONTH(C239)+1,IF(DAY(C239)&gt;DAY(DATE((YEAR(C239)-1900),MONTH(C239)+2,1)-1),DAY(DATE((YEAR(C239)-1900),MONTH(C239)+2,1)-1),DAY('19. Mortgage Analysis'!E$37))),"")</f>
        <v>50598</v>
      </c>
      <c r="D240" s="269">
        <f t="shared" si="2"/>
        <v>334396.02988215833</v>
      </c>
      <c r="E240" s="269">
        <f>('19. Mortgage Analysis'!$E$35/12)*D240</f>
        <v>905.65591426417882</v>
      </c>
      <c r="F240" s="438">
        <f>'19. Mortgage Analysis'!$E$45-'21. Mortgage Amortization'!E240</f>
        <v>1810.0315167474762</v>
      </c>
      <c r="G240" s="269">
        <f t="shared" si="3"/>
        <v>332585.99836541084</v>
      </c>
      <c r="H240" s="270">
        <f t="shared" si="4"/>
        <v>281596.04630887014</v>
      </c>
      <c r="I240" s="269">
        <f t="shared" si="5"/>
        <v>291414.00163458899</v>
      </c>
      <c r="J240" s="167"/>
      <c r="K240" s="167"/>
      <c r="L240" s="336"/>
      <c r="M240" s="167"/>
      <c r="N240" s="170"/>
      <c r="O240" s="167"/>
      <c r="P240" s="167"/>
      <c r="Q240" s="167"/>
      <c r="R240" s="167"/>
      <c r="S240" s="167"/>
      <c r="T240" s="167"/>
      <c r="U240" s="167"/>
      <c r="V240" s="167"/>
      <c r="W240" s="167"/>
      <c r="X240" s="167"/>
      <c r="Y240" s="167"/>
    </row>
    <row r="241" spans="1:25" ht="12.75" customHeight="1">
      <c r="A241" s="167"/>
      <c r="B241" s="267">
        <f t="shared" si="1"/>
        <v>212</v>
      </c>
      <c r="C241" s="268">
        <f>IF(C240,DATE((YEAR(C240)-1900),MONTH(C240)+1,IF(DAY(C240)&gt;DAY(DATE((YEAR(C240)-1900),MONTH(C240)+2,1)-1),DAY(DATE((YEAR(C240)-1900),MONTH(C240)+2,1)-1),DAY('19. Mortgage Analysis'!E$37))),"")</f>
        <v>50629</v>
      </c>
      <c r="D241" s="269">
        <f t="shared" si="2"/>
        <v>332585.99836541084</v>
      </c>
      <c r="E241" s="269">
        <f>('19. Mortgage Analysis'!$E$35/12)*D241</f>
        <v>900.75374557298767</v>
      </c>
      <c r="F241" s="438">
        <f>'19. Mortgage Analysis'!$E$45-'21. Mortgage Amortization'!E241</f>
        <v>1814.9336854386675</v>
      </c>
      <c r="G241" s="269">
        <f t="shared" si="3"/>
        <v>330771.06467997219</v>
      </c>
      <c r="H241" s="270">
        <f t="shared" si="4"/>
        <v>282496.80005444313</v>
      </c>
      <c r="I241" s="269">
        <f t="shared" si="5"/>
        <v>293228.93532002764</v>
      </c>
      <c r="J241" s="167"/>
      <c r="K241" s="167"/>
      <c r="L241" s="336"/>
      <c r="M241" s="167"/>
      <c r="N241" s="170"/>
      <c r="O241" s="167"/>
      <c r="P241" s="167"/>
      <c r="Q241" s="167"/>
      <c r="R241" s="167"/>
      <c r="S241" s="167"/>
      <c r="T241" s="167"/>
      <c r="U241" s="167"/>
      <c r="V241" s="167"/>
      <c r="W241" s="167"/>
      <c r="X241" s="167"/>
      <c r="Y241" s="167"/>
    </row>
    <row r="242" spans="1:25" ht="12.75" customHeight="1">
      <c r="A242" s="167"/>
      <c r="B242" s="267">
        <f t="shared" si="1"/>
        <v>213</v>
      </c>
      <c r="C242" s="268">
        <f>IF(C241,DATE((YEAR(C241)-1900),MONTH(C241)+1,IF(DAY(C241)&gt;DAY(DATE((YEAR(C241)-1900),MONTH(C241)+2,1)-1),DAY(DATE((YEAR(C241)-1900),MONTH(C241)+2,1)-1),DAY('19. Mortgage Analysis'!E$37))),"")</f>
        <v>50660</v>
      </c>
      <c r="D242" s="269">
        <f t="shared" si="2"/>
        <v>330771.06467997219</v>
      </c>
      <c r="E242" s="269">
        <f>('19. Mortgage Analysis'!$E$35/12)*D242</f>
        <v>895.83830017492471</v>
      </c>
      <c r="F242" s="438">
        <f>'19. Mortgage Analysis'!$E$45-'21. Mortgage Amortization'!E242</f>
        <v>1819.8491308367302</v>
      </c>
      <c r="G242" s="269">
        <f t="shared" si="3"/>
        <v>328951.21554913546</v>
      </c>
      <c r="H242" s="270">
        <f t="shared" si="4"/>
        <v>283392.63835461804</v>
      </c>
      <c r="I242" s="269">
        <f t="shared" si="5"/>
        <v>295048.78445086436</v>
      </c>
      <c r="J242" s="167"/>
      <c r="K242" s="167"/>
      <c r="L242" s="336"/>
      <c r="M242" s="167"/>
      <c r="N242" s="170"/>
      <c r="O242" s="167"/>
      <c r="P242" s="167"/>
      <c r="Q242" s="167"/>
      <c r="R242" s="167"/>
      <c r="S242" s="167"/>
      <c r="T242" s="167"/>
      <c r="U242" s="167"/>
      <c r="V242" s="167"/>
      <c r="W242" s="167"/>
      <c r="X242" s="167"/>
      <c r="Y242" s="167"/>
    </row>
    <row r="243" spans="1:25" ht="12.75" customHeight="1">
      <c r="A243" s="167"/>
      <c r="B243" s="267">
        <f t="shared" si="1"/>
        <v>214</v>
      </c>
      <c r="C243" s="268">
        <f>IF(C242,DATE((YEAR(C242)-1900),MONTH(C242)+1,IF(DAY(C242)&gt;DAY(DATE((YEAR(C242)-1900),MONTH(C242)+2,1)-1),DAY(DATE((YEAR(C242)-1900),MONTH(C242)+2,1)-1),DAY('19. Mortgage Analysis'!E$37))),"")</f>
        <v>50690</v>
      </c>
      <c r="D243" s="269">
        <f t="shared" si="2"/>
        <v>328951.21554913546</v>
      </c>
      <c r="E243" s="269">
        <f>('19. Mortgage Analysis'!$E$35/12)*D243</f>
        <v>890.90954211224187</v>
      </c>
      <c r="F243" s="438">
        <f>'19. Mortgage Analysis'!$E$45-'21. Mortgage Amortization'!E243</f>
        <v>1824.777888899413</v>
      </c>
      <c r="G243" s="269">
        <f t="shared" si="3"/>
        <v>327126.43766023603</v>
      </c>
      <c r="H243" s="270">
        <f t="shared" si="4"/>
        <v>284283.54789673031</v>
      </c>
      <c r="I243" s="269">
        <f t="shared" si="5"/>
        <v>296873.5623397638</v>
      </c>
      <c r="J243" s="167"/>
      <c r="K243" s="167"/>
      <c r="L243" s="336"/>
      <c r="M243" s="167"/>
      <c r="N243" s="170"/>
      <c r="O243" s="167"/>
      <c r="P243" s="167"/>
      <c r="Q243" s="167"/>
      <c r="R243" s="167"/>
      <c r="S243" s="167"/>
      <c r="T243" s="167"/>
      <c r="U243" s="167"/>
      <c r="V243" s="167"/>
      <c r="W243" s="167"/>
      <c r="X243" s="167"/>
      <c r="Y243" s="167"/>
    </row>
    <row r="244" spans="1:25" ht="12.75" customHeight="1">
      <c r="A244" s="167"/>
      <c r="B244" s="267">
        <f t="shared" si="1"/>
        <v>215</v>
      </c>
      <c r="C244" s="268">
        <f>IF(C243,DATE((YEAR(C243)-1900),MONTH(C243)+1,IF(DAY(C243)&gt;DAY(DATE((YEAR(C243)-1900),MONTH(C243)+2,1)-1),DAY(DATE((YEAR(C243)-1900),MONTH(C243)+2,1)-1),DAY('19. Mortgage Analysis'!E$37))),"")</f>
        <v>50721</v>
      </c>
      <c r="D244" s="269">
        <f t="shared" si="2"/>
        <v>327126.43766023603</v>
      </c>
      <c r="E244" s="269">
        <f>('19. Mortgage Analysis'!$E$35/12)*D244</f>
        <v>885.96743532980599</v>
      </c>
      <c r="F244" s="438">
        <f>'19. Mortgage Analysis'!$E$45-'21. Mortgage Amortization'!E244</f>
        <v>1829.719995681849</v>
      </c>
      <c r="G244" s="269">
        <f t="shared" si="3"/>
        <v>325296.71766455419</v>
      </c>
      <c r="H244" s="270">
        <f t="shared" si="4"/>
        <v>285169.51533206011</v>
      </c>
      <c r="I244" s="269">
        <f t="shared" si="5"/>
        <v>298703.28233544563</v>
      </c>
      <c r="J244" s="167"/>
      <c r="K244" s="167"/>
      <c r="L244" s="336"/>
      <c r="M244" s="167"/>
      <c r="N244" s="170"/>
      <c r="O244" s="167"/>
      <c r="P244" s="167"/>
      <c r="Q244" s="167"/>
      <c r="R244" s="167"/>
      <c r="S244" s="167"/>
      <c r="T244" s="167"/>
      <c r="U244" s="167"/>
      <c r="V244" s="167"/>
      <c r="W244" s="167"/>
      <c r="X244" s="167"/>
      <c r="Y244" s="167"/>
    </row>
    <row r="245" spans="1:25" ht="12.75" customHeight="1">
      <c r="A245" s="167"/>
      <c r="B245" s="267">
        <f t="shared" si="1"/>
        <v>216</v>
      </c>
      <c r="C245" s="268">
        <f>IF(C244,DATE((YEAR(C244)-1900),MONTH(C244)+1,IF(DAY(C244)&gt;DAY(DATE((YEAR(C244)-1900),MONTH(C244)+2,1)-1),DAY(DATE((YEAR(C244)-1900),MONTH(C244)+2,1)-1),DAY('19. Mortgage Analysis'!E$37))),"")</f>
        <v>50751</v>
      </c>
      <c r="D245" s="269">
        <f t="shared" si="2"/>
        <v>325296.71766455419</v>
      </c>
      <c r="E245" s="269">
        <f>('19. Mortgage Analysis'!$E$35/12)*D245</f>
        <v>881.01194367483424</v>
      </c>
      <c r="F245" s="438">
        <f>'19. Mortgage Analysis'!$E$45-'21. Mortgage Amortization'!E245</f>
        <v>1834.6754873368209</v>
      </c>
      <c r="G245" s="269">
        <f t="shared" si="3"/>
        <v>323462.04217721737</v>
      </c>
      <c r="H245" s="270">
        <f t="shared" si="4"/>
        <v>286050.52727573493</v>
      </c>
      <c r="I245" s="269">
        <f t="shared" si="5"/>
        <v>300537.95782278245</v>
      </c>
      <c r="J245" s="167"/>
      <c r="K245" s="167"/>
      <c r="L245" s="336"/>
      <c r="M245" s="167"/>
      <c r="N245" s="170"/>
      <c r="O245" s="167"/>
      <c r="P245" s="167"/>
      <c r="Q245" s="167"/>
      <c r="R245" s="167"/>
      <c r="S245" s="167"/>
      <c r="T245" s="167"/>
      <c r="U245" s="167"/>
      <c r="V245" s="167"/>
      <c r="W245" s="167"/>
      <c r="X245" s="167"/>
      <c r="Y245" s="167"/>
    </row>
    <row r="246" spans="1:25" ht="12.75" customHeight="1">
      <c r="A246" s="167"/>
      <c r="B246" s="267">
        <f t="shared" si="1"/>
        <v>217</v>
      </c>
      <c r="C246" s="268">
        <f>IF(C245,DATE((YEAR(C245)-1900),MONTH(C245)+1,IF(DAY(C245)&gt;DAY(DATE((YEAR(C245)-1900),MONTH(C245)+2,1)-1),DAY(DATE((YEAR(C245)-1900),MONTH(C245)+2,1)-1),DAY('19. Mortgage Analysis'!E$37))),"")</f>
        <v>50782</v>
      </c>
      <c r="D246" s="269">
        <f t="shared" si="2"/>
        <v>323462.04217721737</v>
      </c>
      <c r="E246" s="269">
        <f>('19. Mortgage Analysis'!$E$35/12)*D246</f>
        <v>876.0430308966304</v>
      </c>
      <c r="F246" s="438">
        <f>'19. Mortgage Analysis'!$E$45-'21. Mortgage Amortization'!E246</f>
        <v>1839.6444001150246</v>
      </c>
      <c r="G246" s="269">
        <f t="shared" si="3"/>
        <v>321622.39777710236</v>
      </c>
      <c r="H246" s="270">
        <f t="shared" si="4"/>
        <v>286926.57030663156</v>
      </c>
      <c r="I246" s="269">
        <f t="shared" si="5"/>
        <v>302377.60222289746</v>
      </c>
      <c r="J246" s="167"/>
      <c r="K246" s="167"/>
      <c r="L246" s="336"/>
      <c r="M246" s="167"/>
      <c r="N246" s="170"/>
      <c r="O246" s="167"/>
      <c r="P246" s="167"/>
      <c r="Q246" s="167"/>
      <c r="R246" s="167"/>
      <c r="S246" s="167"/>
      <c r="T246" s="167"/>
      <c r="U246" s="167"/>
      <c r="V246" s="167"/>
      <c r="W246" s="167"/>
      <c r="X246" s="167"/>
      <c r="Y246" s="167"/>
    </row>
    <row r="247" spans="1:25" ht="12.75" customHeight="1">
      <c r="A247" s="167"/>
      <c r="B247" s="267">
        <f t="shared" si="1"/>
        <v>218</v>
      </c>
      <c r="C247" s="268">
        <f>IF(C246,DATE((YEAR(C246)-1900),MONTH(C246)+1,IF(DAY(C246)&gt;DAY(DATE((YEAR(C246)-1900),MONTH(C246)+2,1)-1),DAY(DATE((YEAR(C246)-1900),MONTH(C246)+2,1)-1),DAY('19. Mortgage Analysis'!E$37))),"")</f>
        <v>50813</v>
      </c>
      <c r="D247" s="269">
        <f t="shared" si="2"/>
        <v>321622.39777710236</v>
      </c>
      <c r="E247" s="269">
        <f>('19. Mortgage Analysis'!$E$35/12)*D247</f>
        <v>871.06066064631898</v>
      </c>
      <c r="F247" s="438">
        <f>'19. Mortgage Analysis'!$E$45-'21. Mortgage Amortization'!E247</f>
        <v>1844.6267703653361</v>
      </c>
      <c r="G247" s="269">
        <f t="shared" si="3"/>
        <v>319777.77100673702</v>
      </c>
      <c r="H247" s="270">
        <f t="shared" si="4"/>
        <v>287797.63096727786</v>
      </c>
      <c r="I247" s="269">
        <f t="shared" si="5"/>
        <v>304222.2289932628</v>
      </c>
      <c r="J247" s="167"/>
      <c r="K247" s="167"/>
      <c r="L247" s="336"/>
      <c r="M247" s="167"/>
      <c r="N247" s="170"/>
      <c r="O247" s="167"/>
      <c r="P247" s="167"/>
      <c r="Q247" s="167"/>
      <c r="R247" s="167"/>
      <c r="S247" s="167"/>
      <c r="T247" s="167"/>
      <c r="U247" s="167"/>
      <c r="V247" s="167"/>
      <c r="W247" s="167"/>
      <c r="X247" s="167"/>
      <c r="Y247" s="167"/>
    </row>
    <row r="248" spans="1:25" ht="12.75" customHeight="1">
      <c r="A248" s="167"/>
      <c r="B248" s="267">
        <f t="shared" si="1"/>
        <v>219</v>
      </c>
      <c r="C248" s="268">
        <f>IF(C247,DATE((YEAR(C247)-1900),MONTH(C247)+1,IF(DAY(C247)&gt;DAY(DATE((YEAR(C247)-1900),MONTH(C247)+2,1)-1),DAY(DATE((YEAR(C247)-1900),MONTH(C247)+2,1)-1),DAY('19. Mortgage Analysis'!E$37))),"")</f>
        <v>50841</v>
      </c>
      <c r="D248" s="269">
        <f t="shared" si="2"/>
        <v>319777.77100673702</v>
      </c>
      <c r="E248" s="269">
        <f>('19. Mortgage Analysis'!$E$35/12)*D248</f>
        <v>866.06479647657943</v>
      </c>
      <c r="F248" s="438">
        <f>'19. Mortgage Analysis'!$E$45-'21. Mortgage Amortization'!E248</f>
        <v>1849.6226345350756</v>
      </c>
      <c r="G248" s="269">
        <f t="shared" si="3"/>
        <v>317928.14837220195</v>
      </c>
      <c r="H248" s="270">
        <f t="shared" si="4"/>
        <v>288663.69576375443</v>
      </c>
      <c r="I248" s="269">
        <f t="shared" si="5"/>
        <v>306071.85162779788</v>
      </c>
      <c r="J248" s="167"/>
      <c r="K248" s="167"/>
      <c r="L248" s="336"/>
      <c r="M248" s="167"/>
      <c r="N248" s="170"/>
      <c r="O248" s="167"/>
      <c r="P248" s="167"/>
      <c r="Q248" s="167"/>
      <c r="R248" s="167"/>
      <c r="S248" s="167"/>
      <c r="T248" s="167"/>
      <c r="U248" s="167"/>
      <c r="V248" s="167"/>
      <c r="W248" s="167"/>
      <c r="X248" s="167"/>
      <c r="Y248" s="167"/>
    </row>
    <row r="249" spans="1:25" ht="12.75" customHeight="1">
      <c r="A249" s="167"/>
      <c r="B249" s="267">
        <f t="shared" si="1"/>
        <v>220</v>
      </c>
      <c r="C249" s="268">
        <f>IF(C248,DATE((YEAR(C248)-1900),MONTH(C248)+1,IF(DAY(C248)&gt;DAY(DATE((YEAR(C248)-1900),MONTH(C248)+2,1)-1),DAY(DATE((YEAR(C248)-1900),MONTH(C248)+2,1)-1),DAY('19. Mortgage Analysis'!E$37))),"")</f>
        <v>50872</v>
      </c>
      <c r="D249" s="269">
        <f t="shared" si="2"/>
        <v>317928.14837220195</v>
      </c>
      <c r="E249" s="269">
        <f>('19. Mortgage Analysis'!$E$35/12)*D249</f>
        <v>861.05540184138033</v>
      </c>
      <c r="F249" s="438">
        <f>'19. Mortgage Analysis'!$E$45-'21. Mortgage Amortization'!E249</f>
        <v>1854.6320291702746</v>
      </c>
      <c r="G249" s="269">
        <f t="shared" si="3"/>
        <v>316073.51634303166</v>
      </c>
      <c r="H249" s="270">
        <f t="shared" si="4"/>
        <v>289524.75116559578</v>
      </c>
      <c r="I249" s="269">
        <f t="shared" si="5"/>
        <v>307926.48365696816</v>
      </c>
      <c r="J249" s="167"/>
      <c r="K249" s="167"/>
      <c r="L249" s="336"/>
      <c r="M249" s="167"/>
      <c r="N249" s="170"/>
      <c r="O249" s="167"/>
      <c r="P249" s="167"/>
      <c r="Q249" s="167"/>
      <c r="R249" s="167"/>
      <c r="S249" s="167"/>
      <c r="T249" s="167"/>
      <c r="U249" s="167"/>
      <c r="V249" s="167"/>
      <c r="W249" s="167"/>
      <c r="X249" s="167"/>
      <c r="Y249" s="167"/>
    </row>
    <row r="250" spans="1:25" ht="12.75" customHeight="1">
      <c r="A250" s="167"/>
      <c r="B250" s="267">
        <f t="shared" si="1"/>
        <v>221</v>
      </c>
      <c r="C250" s="268">
        <f>IF(C249,DATE((YEAR(C249)-1900),MONTH(C249)+1,IF(DAY(C249)&gt;DAY(DATE((YEAR(C249)-1900),MONTH(C249)+2,1)-1),DAY(DATE((YEAR(C249)-1900),MONTH(C249)+2,1)-1),DAY('19. Mortgage Analysis'!E$37))),"")</f>
        <v>50902</v>
      </c>
      <c r="D250" s="269">
        <f t="shared" si="2"/>
        <v>316073.51634303166</v>
      </c>
      <c r="E250" s="269">
        <f>('19. Mortgage Analysis'!$E$35/12)*D250</f>
        <v>856.03244009571074</v>
      </c>
      <c r="F250" s="438">
        <f>'19. Mortgage Analysis'!$E$45-'21. Mortgage Amortization'!E250</f>
        <v>1859.6549909159444</v>
      </c>
      <c r="G250" s="269">
        <f t="shared" si="3"/>
        <v>314213.86135211569</v>
      </c>
      <c r="H250" s="270">
        <f t="shared" si="4"/>
        <v>290380.78360569151</v>
      </c>
      <c r="I250" s="269">
        <f t="shared" si="5"/>
        <v>309786.13864788413</v>
      </c>
      <c r="J250" s="167"/>
      <c r="K250" s="167"/>
      <c r="L250" s="336"/>
      <c r="M250" s="167"/>
      <c r="N250" s="170"/>
      <c r="O250" s="167"/>
      <c r="P250" s="167"/>
      <c r="Q250" s="167"/>
      <c r="R250" s="167"/>
      <c r="S250" s="167"/>
      <c r="T250" s="167"/>
      <c r="U250" s="167"/>
      <c r="V250" s="167"/>
      <c r="W250" s="167"/>
      <c r="X250" s="167"/>
      <c r="Y250" s="167"/>
    </row>
    <row r="251" spans="1:25" ht="12.75" customHeight="1">
      <c r="A251" s="167"/>
      <c r="B251" s="267">
        <f t="shared" si="1"/>
        <v>222</v>
      </c>
      <c r="C251" s="268">
        <f>IF(C250,DATE((YEAR(C250)-1900),MONTH(C250)+1,IF(DAY(C250)&gt;DAY(DATE((YEAR(C250)-1900),MONTH(C250)+2,1)-1),DAY(DATE((YEAR(C250)-1900),MONTH(C250)+2,1)-1),DAY('19. Mortgage Analysis'!E$37))),"")</f>
        <v>50933</v>
      </c>
      <c r="D251" s="269">
        <f t="shared" si="2"/>
        <v>314213.86135211569</v>
      </c>
      <c r="E251" s="269">
        <f>('19. Mortgage Analysis'!$E$35/12)*D251</f>
        <v>850.99587449531339</v>
      </c>
      <c r="F251" s="438">
        <f>'19. Mortgage Analysis'!$E$45-'21. Mortgage Amortization'!E251</f>
        <v>1864.6915565163417</v>
      </c>
      <c r="G251" s="269">
        <f t="shared" si="3"/>
        <v>312349.16979559936</v>
      </c>
      <c r="H251" s="270">
        <f t="shared" si="4"/>
        <v>291231.77948018681</v>
      </c>
      <c r="I251" s="269">
        <f t="shared" si="5"/>
        <v>311650.83020440047</v>
      </c>
      <c r="J251" s="167"/>
      <c r="K251" s="167"/>
      <c r="L251" s="336"/>
      <c r="M251" s="167"/>
      <c r="N251" s="170"/>
      <c r="O251" s="167"/>
      <c r="P251" s="167"/>
      <c r="Q251" s="167"/>
      <c r="R251" s="167"/>
      <c r="S251" s="167"/>
      <c r="T251" s="167"/>
      <c r="U251" s="167"/>
      <c r="V251" s="167"/>
      <c r="W251" s="167"/>
      <c r="X251" s="167"/>
      <c r="Y251" s="167"/>
    </row>
    <row r="252" spans="1:25" ht="12.75" customHeight="1">
      <c r="A252" s="167"/>
      <c r="B252" s="267">
        <f t="shared" si="1"/>
        <v>223</v>
      </c>
      <c r="C252" s="268">
        <f>IF(C251,DATE((YEAR(C251)-1900),MONTH(C251)+1,IF(DAY(C251)&gt;DAY(DATE((YEAR(C251)-1900),MONTH(C251)+2,1)-1),DAY(DATE((YEAR(C251)-1900),MONTH(C251)+2,1)-1),DAY('19. Mortgage Analysis'!E$37))),"")</f>
        <v>50963</v>
      </c>
      <c r="D252" s="269">
        <f t="shared" si="2"/>
        <v>312349.16979559936</v>
      </c>
      <c r="E252" s="269">
        <f>('19. Mortgage Analysis'!$E$35/12)*D252</f>
        <v>845.945668196415</v>
      </c>
      <c r="F252" s="438">
        <f>'19. Mortgage Analysis'!$E$45-'21. Mortgage Amortization'!E252</f>
        <v>1869.74176281524</v>
      </c>
      <c r="G252" s="269">
        <f t="shared" si="3"/>
        <v>310479.42803278414</v>
      </c>
      <c r="H252" s="270">
        <f t="shared" si="4"/>
        <v>292077.72514838324</v>
      </c>
      <c r="I252" s="269">
        <f t="shared" si="5"/>
        <v>313520.57196721568</v>
      </c>
      <c r="J252" s="167"/>
      <c r="K252" s="167"/>
      <c r="L252" s="336"/>
      <c r="M252" s="167"/>
      <c r="N252" s="170"/>
      <c r="O252" s="167"/>
      <c r="P252" s="167"/>
      <c r="Q252" s="167"/>
      <c r="R252" s="167"/>
      <c r="S252" s="167"/>
      <c r="T252" s="167"/>
      <c r="U252" s="167"/>
      <c r="V252" s="167"/>
      <c r="W252" s="167"/>
      <c r="X252" s="167"/>
      <c r="Y252" s="167"/>
    </row>
    <row r="253" spans="1:25" ht="12.75" customHeight="1">
      <c r="A253" s="167"/>
      <c r="B253" s="267">
        <f t="shared" si="1"/>
        <v>224</v>
      </c>
      <c r="C253" s="268">
        <f>IF(C252,DATE((YEAR(C252)-1900),MONTH(C252)+1,IF(DAY(C252)&gt;DAY(DATE((YEAR(C252)-1900),MONTH(C252)+2,1)-1),DAY(DATE((YEAR(C252)-1900),MONTH(C252)+2,1)-1),DAY('19. Mortgage Analysis'!E$37))),"")</f>
        <v>50994</v>
      </c>
      <c r="D253" s="269">
        <f t="shared" si="2"/>
        <v>310479.42803278414</v>
      </c>
      <c r="E253" s="269">
        <f>('19. Mortgage Analysis'!$E$35/12)*D253</f>
        <v>840.88178425545709</v>
      </c>
      <c r="F253" s="438">
        <f>'19. Mortgage Analysis'!$E$45-'21. Mortgage Amortization'!E253</f>
        <v>1874.8056467561978</v>
      </c>
      <c r="G253" s="269">
        <f t="shared" si="3"/>
        <v>308604.62238602794</v>
      </c>
      <c r="H253" s="270">
        <f t="shared" si="4"/>
        <v>292918.60693263868</v>
      </c>
      <c r="I253" s="269">
        <f t="shared" si="5"/>
        <v>315395.37761397188</v>
      </c>
      <c r="J253" s="167"/>
      <c r="K253" s="167"/>
      <c r="L253" s="336"/>
      <c r="M253" s="167"/>
      <c r="N253" s="170"/>
      <c r="O253" s="167"/>
      <c r="P253" s="167"/>
      <c r="Q253" s="167"/>
      <c r="R253" s="167"/>
      <c r="S253" s="167"/>
      <c r="T253" s="167"/>
      <c r="U253" s="167"/>
      <c r="V253" s="167"/>
      <c r="W253" s="167"/>
      <c r="X253" s="167"/>
      <c r="Y253" s="167"/>
    </row>
    <row r="254" spans="1:25" ht="12.75" customHeight="1">
      <c r="A254" s="167"/>
      <c r="B254" s="267">
        <f t="shared" si="1"/>
        <v>225</v>
      </c>
      <c r="C254" s="268">
        <f>IF(C253,DATE((YEAR(C253)-1900),MONTH(C253)+1,IF(DAY(C253)&gt;DAY(DATE((YEAR(C253)-1900),MONTH(C253)+2,1)-1),DAY(DATE((YEAR(C253)-1900),MONTH(C253)+2,1)-1),DAY('19. Mortgage Analysis'!E$37))),"")</f>
        <v>51025</v>
      </c>
      <c r="D254" s="269">
        <f t="shared" si="2"/>
        <v>308604.62238602794</v>
      </c>
      <c r="E254" s="269">
        <f>('19. Mortgage Analysis'!$E$35/12)*D254</f>
        <v>835.80418562882573</v>
      </c>
      <c r="F254" s="438">
        <f>'19. Mortgage Analysis'!$E$45-'21. Mortgage Amortization'!E254</f>
        <v>1879.8832453828293</v>
      </c>
      <c r="G254" s="269">
        <f t="shared" si="3"/>
        <v>306724.73914064514</v>
      </c>
      <c r="H254" s="270">
        <f t="shared" si="4"/>
        <v>293754.41111826751</v>
      </c>
      <c r="I254" s="269">
        <f t="shared" si="5"/>
        <v>317275.26085935469</v>
      </c>
      <c r="J254" s="167"/>
      <c r="K254" s="167"/>
      <c r="L254" s="336"/>
      <c r="M254" s="167"/>
      <c r="N254" s="170"/>
      <c r="O254" s="167"/>
      <c r="P254" s="167"/>
      <c r="Q254" s="167"/>
      <c r="R254" s="167"/>
      <c r="S254" s="167"/>
      <c r="T254" s="167"/>
      <c r="U254" s="167"/>
      <c r="V254" s="167"/>
      <c r="W254" s="167"/>
      <c r="X254" s="167"/>
      <c r="Y254" s="167"/>
    </row>
    <row r="255" spans="1:25" ht="12.75" customHeight="1">
      <c r="A255" s="167"/>
      <c r="B255" s="267">
        <f t="shared" si="1"/>
        <v>226</v>
      </c>
      <c r="C255" s="268">
        <f>IF(C254,DATE((YEAR(C254)-1900),MONTH(C254)+1,IF(DAY(C254)&gt;DAY(DATE((YEAR(C254)-1900),MONTH(C254)+2,1)-1),DAY(DATE((YEAR(C254)-1900),MONTH(C254)+2,1)-1),DAY('19. Mortgage Analysis'!E$37))),"")</f>
        <v>51055</v>
      </c>
      <c r="D255" s="269">
        <f t="shared" si="2"/>
        <v>306724.73914064514</v>
      </c>
      <c r="E255" s="269">
        <f>('19. Mortgage Analysis'!$E$35/12)*D255</f>
        <v>830.71283517258064</v>
      </c>
      <c r="F255" s="438">
        <f>'19. Mortgage Analysis'!$E$45-'21. Mortgage Amortization'!E255</f>
        <v>1884.9745958390745</v>
      </c>
      <c r="G255" s="269">
        <f t="shared" si="3"/>
        <v>304839.76454480604</v>
      </c>
      <c r="H255" s="270">
        <f t="shared" si="4"/>
        <v>294585.12395344011</v>
      </c>
      <c r="I255" s="269">
        <f t="shared" si="5"/>
        <v>319160.23545519379</v>
      </c>
      <c r="J255" s="167"/>
      <c r="K255" s="167"/>
      <c r="L255" s="336"/>
      <c r="M255" s="167"/>
      <c r="N255" s="170"/>
      <c r="O255" s="167"/>
      <c r="P255" s="167"/>
      <c r="Q255" s="167"/>
      <c r="R255" s="167"/>
      <c r="S255" s="167"/>
      <c r="T255" s="167"/>
      <c r="U255" s="167"/>
      <c r="V255" s="167"/>
      <c r="W255" s="167"/>
      <c r="X255" s="167"/>
      <c r="Y255" s="167"/>
    </row>
    <row r="256" spans="1:25" ht="12.75" customHeight="1">
      <c r="A256" s="167"/>
      <c r="B256" s="267">
        <f t="shared" si="1"/>
        <v>227</v>
      </c>
      <c r="C256" s="268">
        <f>IF(C255,DATE((YEAR(C255)-1900),MONTH(C255)+1,IF(DAY(C255)&gt;DAY(DATE((YEAR(C255)-1900),MONTH(C255)+2,1)-1),DAY(DATE((YEAR(C255)-1900),MONTH(C255)+2,1)-1),DAY('19. Mortgage Analysis'!E$37))),"")</f>
        <v>51086</v>
      </c>
      <c r="D256" s="269">
        <f t="shared" si="2"/>
        <v>304839.76454480604</v>
      </c>
      <c r="E256" s="269">
        <f>('19. Mortgage Analysis'!$E$35/12)*D256</f>
        <v>825.60769564218299</v>
      </c>
      <c r="F256" s="438">
        <f>'19. Mortgage Analysis'!$E$45-'21. Mortgage Amortization'!E256</f>
        <v>1890.079735369472</v>
      </c>
      <c r="G256" s="269">
        <f t="shared" si="3"/>
        <v>302949.68480943656</v>
      </c>
      <c r="H256" s="270">
        <f t="shared" si="4"/>
        <v>295410.73164908227</v>
      </c>
      <c r="I256" s="269">
        <f t="shared" si="5"/>
        <v>321050.31519056327</v>
      </c>
      <c r="J256" s="167"/>
      <c r="K256" s="167"/>
      <c r="L256" s="336"/>
      <c r="M256" s="167"/>
      <c r="N256" s="170"/>
      <c r="O256" s="167"/>
      <c r="P256" s="167"/>
      <c r="Q256" s="167"/>
      <c r="R256" s="167"/>
      <c r="S256" s="167"/>
      <c r="T256" s="167"/>
      <c r="U256" s="167"/>
      <c r="V256" s="167"/>
      <c r="W256" s="167"/>
      <c r="X256" s="167"/>
      <c r="Y256" s="167"/>
    </row>
    <row r="257" spans="1:25" ht="12.75" customHeight="1">
      <c r="A257" s="167"/>
      <c r="B257" s="267">
        <f t="shared" si="1"/>
        <v>228</v>
      </c>
      <c r="C257" s="268">
        <f>IF(C256,DATE((YEAR(C256)-1900),MONTH(C256)+1,IF(DAY(C256)&gt;DAY(DATE((YEAR(C256)-1900),MONTH(C256)+2,1)-1),DAY(DATE((YEAR(C256)-1900),MONTH(C256)+2,1)-1),DAY('19. Mortgage Analysis'!E$37))),"")</f>
        <v>51116</v>
      </c>
      <c r="D257" s="269">
        <f t="shared" si="2"/>
        <v>302949.68480943656</v>
      </c>
      <c r="E257" s="269">
        <f>('19. Mortgage Analysis'!$E$35/12)*D257</f>
        <v>820.48872969222407</v>
      </c>
      <c r="F257" s="438">
        <f>'19. Mortgage Analysis'!$E$45-'21. Mortgage Amortization'!E257</f>
        <v>1895.1987013194309</v>
      </c>
      <c r="G257" s="269">
        <f t="shared" si="3"/>
        <v>301054.4861081171</v>
      </c>
      <c r="H257" s="270">
        <f t="shared" si="4"/>
        <v>296231.22037877451</v>
      </c>
      <c r="I257" s="269">
        <f t="shared" si="5"/>
        <v>322945.51389188273</v>
      </c>
      <c r="J257" s="167"/>
      <c r="K257" s="167"/>
      <c r="L257" s="336"/>
      <c r="M257" s="167"/>
      <c r="N257" s="170"/>
      <c r="O257" s="167"/>
      <c r="P257" s="167"/>
      <c r="Q257" s="167"/>
      <c r="R257" s="167"/>
      <c r="S257" s="167"/>
      <c r="T257" s="167"/>
      <c r="U257" s="167"/>
      <c r="V257" s="167"/>
      <c r="W257" s="167"/>
      <c r="X257" s="167"/>
      <c r="Y257" s="167"/>
    </row>
    <row r="258" spans="1:25" ht="12.75" customHeight="1">
      <c r="A258" s="167"/>
      <c r="B258" s="267">
        <f t="shared" si="1"/>
        <v>229</v>
      </c>
      <c r="C258" s="268">
        <f>IF(C257,DATE((YEAR(C257)-1900),MONTH(C257)+1,IF(DAY(C257)&gt;DAY(DATE((YEAR(C257)-1900),MONTH(C257)+2,1)-1),DAY(DATE((YEAR(C257)-1900),MONTH(C257)+2,1)-1),DAY('19. Mortgage Analysis'!E$37))),"")</f>
        <v>51147</v>
      </c>
      <c r="D258" s="269">
        <f t="shared" si="2"/>
        <v>301054.4861081171</v>
      </c>
      <c r="E258" s="269">
        <f>('19. Mortgage Analysis'!$E$35/12)*D258</f>
        <v>815.35589987615049</v>
      </c>
      <c r="F258" s="438">
        <f>'19. Mortgage Analysis'!$E$45-'21. Mortgage Amortization'!E258</f>
        <v>1900.3315311355045</v>
      </c>
      <c r="G258" s="269">
        <f t="shared" si="3"/>
        <v>299154.15457698161</v>
      </c>
      <c r="H258" s="270">
        <f t="shared" si="4"/>
        <v>297046.57627865067</v>
      </c>
      <c r="I258" s="269">
        <f t="shared" si="5"/>
        <v>324845.84542301821</v>
      </c>
      <c r="J258" s="167"/>
      <c r="K258" s="167"/>
      <c r="L258" s="336"/>
      <c r="M258" s="167"/>
      <c r="N258" s="170"/>
      <c r="O258" s="167"/>
      <c r="P258" s="167"/>
      <c r="Q258" s="167"/>
      <c r="R258" s="167"/>
      <c r="S258" s="167"/>
      <c r="T258" s="167"/>
      <c r="U258" s="167"/>
      <c r="V258" s="167"/>
      <c r="W258" s="167"/>
      <c r="X258" s="167"/>
      <c r="Y258" s="167"/>
    </row>
    <row r="259" spans="1:25" ht="12.75" customHeight="1">
      <c r="A259" s="167"/>
      <c r="B259" s="267">
        <f t="shared" si="1"/>
        <v>230</v>
      </c>
      <c r="C259" s="268">
        <f>IF(C258,DATE((YEAR(C258)-1900),MONTH(C258)+1,IF(DAY(C258)&gt;DAY(DATE((YEAR(C258)-1900),MONTH(C258)+2,1)-1),DAY(DATE((YEAR(C258)-1900),MONTH(C258)+2,1)-1),DAY('19. Mortgage Analysis'!E$37))),"")</f>
        <v>51178</v>
      </c>
      <c r="D259" s="269">
        <f t="shared" si="2"/>
        <v>299154.15457698161</v>
      </c>
      <c r="E259" s="269">
        <f>('19. Mortgage Analysis'!$E$35/12)*D259</f>
        <v>810.20916864599189</v>
      </c>
      <c r="F259" s="438">
        <f>'19. Mortgage Analysis'!$E$45-'21. Mortgage Amortization'!E259</f>
        <v>1905.4782623656631</v>
      </c>
      <c r="G259" s="269">
        <f t="shared" si="3"/>
        <v>297248.67631461594</v>
      </c>
      <c r="H259" s="270">
        <f t="shared" si="4"/>
        <v>297856.78544729669</v>
      </c>
      <c r="I259" s="269">
        <f t="shared" si="5"/>
        <v>326751.32368538389</v>
      </c>
      <c r="J259" s="167"/>
      <c r="K259" s="167"/>
      <c r="L259" s="336"/>
      <c r="M259" s="167"/>
      <c r="N259" s="170"/>
      <c r="O259" s="167"/>
      <c r="P259" s="167"/>
      <c r="Q259" s="167"/>
      <c r="R259" s="167"/>
      <c r="S259" s="167"/>
      <c r="T259" s="167"/>
      <c r="U259" s="167"/>
      <c r="V259" s="167"/>
      <c r="W259" s="167"/>
      <c r="X259" s="167"/>
      <c r="Y259" s="167"/>
    </row>
    <row r="260" spans="1:25" ht="12.75" customHeight="1">
      <c r="A260" s="167"/>
      <c r="B260" s="267">
        <f t="shared" si="1"/>
        <v>231</v>
      </c>
      <c r="C260" s="268">
        <f>IF(C259,DATE((YEAR(C259)-1900),MONTH(C259)+1,IF(DAY(C259)&gt;DAY(DATE((YEAR(C259)-1900),MONTH(C259)+2,1)-1),DAY(DATE((YEAR(C259)-1900),MONTH(C259)+2,1)-1),DAY('19. Mortgage Analysis'!E$37))),"")</f>
        <v>51207</v>
      </c>
      <c r="D260" s="269">
        <f t="shared" si="2"/>
        <v>297248.67631461594</v>
      </c>
      <c r="E260" s="269">
        <f>('19. Mortgage Analysis'!$E$35/12)*D260</f>
        <v>805.04849835208483</v>
      </c>
      <c r="F260" s="438">
        <f>'19. Mortgage Analysis'!$E$45-'21. Mortgage Amortization'!E260</f>
        <v>1910.6389326595702</v>
      </c>
      <c r="G260" s="269">
        <f t="shared" si="3"/>
        <v>295338.03738195635</v>
      </c>
      <c r="H260" s="270">
        <f t="shared" si="4"/>
        <v>298661.83394564874</v>
      </c>
      <c r="I260" s="269">
        <f t="shared" si="5"/>
        <v>328661.96261804347</v>
      </c>
      <c r="J260" s="167"/>
      <c r="K260" s="167"/>
      <c r="L260" s="336"/>
      <c r="M260" s="167"/>
      <c r="N260" s="170"/>
      <c r="O260" s="167"/>
      <c r="P260" s="167"/>
      <c r="Q260" s="167"/>
      <c r="R260" s="167"/>
      <c r="S260" s="167"/>
      <c r="T260" s="167"/>
      <c r="U260" s="167"/>
      <c r="V260" s="167"/>
      <c r="W260" s="167"/>
      <c r="X260" s="167"/>
      <c r="Y260" s="167"/>
    </row>
    <row r="261" spans="1:25" ht="12.75" customHeight="1">
      <c r="A261" s="167"/>
      <c r="B261" s="267">
        <f t="shared" si="1"/>
        <v>232</v>
      </c>
      <c r="C261" s="268">
        <f>IF(C260,DATE((YEAR(C260)-1900),MONTH(C260)+1,IF(DAY(C260)&gt;DAY(DATE((YEAR(C260)-1900),MONTH(C260)+2,1)-1),DAY(DATE((YEAR(C260)-1900),MONTH(C260)+2,1)-1),DAY('19. Mortgage Analysis'!E$37))),"")</f>
        <v>51238</v>
      </c>
      <c r="D261" s="269">
        <f t="shared" si="2"/>
        <v>295338.03738195635</v>
      </c>
      <c r="E261" s="269">
        <f>('19. Mortgage Analysis'!$E$35/12)*D261</f>
        <v>799.87385124279854</v>
      </c>
      <c r="F261" s="438">
        <f>'19. Mortgage Analysis'!$E$45-'21. Mortgage Amortization'!E261</f>
        <v>1915.8135797688565</v>
      </c>
      <c r="G261" s="269">
        <f t="shared" si="3"/>
        <v>293422.22380218748</v>
      </c>
      <c r="H261" s="270">
        <f t="shared" si="4"/>
        <v>299461.70779689157</v>
      </c>
      <c r="I261" s="269">
        <f t="shared" si="5"/>
        <v>330577.77619781235</v>
      </c>
      <c r="J261" s="167"/>
      <c r="K261" s="167"/>
      <c r="L261" s="336"/>
      <c r="M261" s="167"/>
      <c r="N261" s="170"/>
      <c r="O261" s="167"/>
      <c r="P261" s="167"/>
      <c r="Q261" s="167"/>
      <c r="R261" s="167"/>
      <c r="S261" s="167"/>
      <c r="T261" s="167"/>
      <c r="U261" s="167"/>
      <c r="V261" s="167"/>
      <c r="W261" s="167"/>
      <c r="X261" s="167"/>
      <c r="Y261" s="167"/>
    </row>
    <row r="262" spans="1:25" ht="12.75" customHeight="1">
      <c r="A262" s="167"/>
      <c r="B262" s="267">
        <f t="shared" si="1"/>
        <v>233</v>
      </c>
      <c r="C262" s="268">
        <f>IF(C261,DATE((YEAR(C261)-1900),MONTH(C261)+1,IF(DAY(C261)&gt;DAY(DATE((YEAR(C261)-1900),MONTH(C261)+2,1)-1),DAY(DATE((YEAR(C261)-1900),MONTH(C261)+2,1)-1),DAY('19. Mortgage Analysis'!E$37))),"")</f>
        <v>51268</v>
      </c>
      <c r="D262" s="269">
        <f t="shared" si="2"/>
        <v>293422.22380218748</v>
      </c>
      <c r="E262" s="269">
        <f>('19. Mortgage Analysis'!$E$35/12)*D262</f>
        <v>794.68518946425775</v>
      </c>
      <c r="F262" s="438">
        <f>'19. Mortgage Analysis'!$E$45-'21. Mortgage Amortization'!E262</f>
        <v>1921.0022415473973</v>
      </c>
      <c r="G262" s="269">
        <f t="shared" si="3"/>
        <v>291501.22156064009</v>
      </c>
      <c r="H262" s="270">
        <f t="shared" si="4"/>
        <v>300256.39298635582</v>
      </c>
      <c r="I262" s="269">
        <f t="shared" si="5"/>
        <v>332498.77843935974</v>
      </c>
      <c r="J262" s="167"/>
      <c r="K262" s="167"/>
      <c r="L262" s="336"/>
      <c r="M262" s="167"/>
      <c r="N262" s="170"/>
      <c r="O262" s="167"/>
      <c r="P262" s="167"/>
      <c r="Q262" s="167"/>
      <c r="R262" s="167"/>
      <c r="S262" s="167"/>
      <c r="T262" s="167"/>
      <c r="U262" s="167"/>
      <c r="V262" s="167"/>
      <c r="W262" s="167"/>
      <c r="X262" s="167"/>
      <c r="Y262" s="167"/>
    </row>
    <row r="263" spans="1:25" ht="12.75" customHeight="1">
      <c r="A263" s="167"/>
      <c r="B263" s="267">
        <f t="shared" si="1"/>
        <v>234</v>
      </c>
      <c r="C263" s="268">
        <f>IF(C262,DATE((YEAR(C262)-1900),MONTH(C262)+1,IF(DAY(C262)&gt;DAY(DATE((YEAR(C262)-1900),MONTH(C262)+2,1)-1),DAY(DATE((YEAR(C262)-1900),MONTH(C262)+2,1)-1),DAY('19. Mortgage Analysis'!E$37))),"")</f>
        <v>51299</v>
      </c>
      <c r="D263" s="269">
        <f t="shared" si="2"/>
        <v>291501.22156064009</v>
      </c>
      <c r="E263" s="269">
        <f>('19. Mortgage Analysis'!$E$35/12)*D263</f>
        <v>789.48247506006692</v>
      </c>
      <c r="F263" s="438">
        <f>'19. Mortgage Analysis'!$E$45-'21. Mortgage Amortization'!E263</f>
        <v>1926.2049559515881</v>
      </c>
      <c r="G263" s="269">
        <f t="shared" si="3"/>
        <v>289575.01660468848</v>
      </c>
      <c r="H263" s="270">
        <f t="shared" si="4"/>
        <v>301045.87546141585</v>
      </c>
      <c r="I263" s="269">
        <f t="shared" si="5"/>
        <v>334424.98339531134</v>
      </c>
      <c r="J263" s="167"/>
      <c r="K263" s="167"/>
      <c r="L263" s="336"/>
      <c r="M263" s="167"/>
      <c r="N263" s="170"/>
      <c r="O263" s="167"/>
      <c r="P263" s="167"/>
      <c r="Q263" s="167"/>
      <c r="R263" s="167"/>
      <c r="S263" s="167"/>
      <c r="T263" s="167"/>
      <c r="U263" s="167"/>
      <c r="V263" s="167"/>
      <c r="W263" s="167"/>
      <c r="X263" s="167"/>
      <c r="Y263" s="167"/>
    </row>
    <row r="264" spans="1:25" ht="12.75" customHeight="1">
      <c r="A264" s="167"/>
      <c r="B264" s="267">
        <f t="shared" si="1"/>
        <v>235</v>
      </c>
      <c r="C264" s="268">
        <f>IF(C263,DATE((YEAR(C263)-1900),MONTH(C263)+1,IF(DAY(C263)&gt;DAY(DATE((YEAR(C263)-1900),MONTH(C263)+2,1)-1),DAY(DATE((YEAR(C263)-1900),MONTH(C263)+2,1)-1),DAY('19. Mortgage Analysis'!E$37))),"")</f>
        <v>51329</v>
      </c>
      <c r="D264" s="269">
        <f t="shared" si="2"/>
        <v>289575.01660468848</v>
      </c>
      <c r="E264" s="269">
        <f>('19. Mortgage Analysis'!$E$35/12)*D264</f>
        <v>784.26566997103134</v>
      </c>
      <c r="F264" s="438">
        <f>'19. Mortgage Analysis'!$E$45-'21. Mortgage Amortization'!E264</f>
        <v>1931.4217610406236</v>
      </c>
      <c r="G264" s="269">
        <f t="shared" si="3"/>
        <v>287643.59484364785</v>
      </c>
      <c r="H264" s="270">
        <f t="shared" si="4"/>
        <v>301830.14113138686</v>
      </c>
      <c r="I264" s="269">
        <f t="shared" si="5"/>
        <v>336356.40515635198</v>
      </c>
      <c r="J264" s="167"/>
      <c r="K264" s="167"/>
      <c r="L264" s="336"/>
      <c r="M264" s="167"/>
      <c r="N264" s="170"/>
      <c r="O264" s="167"/>
      <c r="P264" s="167"/>
      <c r="Q264" s="167"/>
      <c r="R264" s="167"/>
      <c r="S264" s="167"/>
      <c r="T264" s="167"/>
      <c r="U264" s="167"/>
      <c r="V264" s="167"/>
      <c r="W264" s="167"/>
      <c r="X264" s="167"/>
      <c r="Y264" s="167"/>
    </row>
    <row r="265" spans="1:25" ht="12.75" customHeight="1">
      <c r="A265" s="167"/>
      <c r="B265" s="267">
        <f t="shared" si="1"/>
        <v>236</v>
      </c>
      <c r="C265" s="268">
        <f>IF(C264,DATE((YEAR(C264)-1900),MONTH(C264)+1,IF(DAY(C264)&gt;DAY(DATE((YEAR(C264)-1900),MONTH(C264)+2,1)-1),DAY(DATE((YEAR(C264)-1900),MONTH(C264)+2,1)-1),DAY('19. Mortgage Analysis'!E$37))),"")</f>
        <v>51360</v>
      </c>
      <c r="D265" s="269">
        <f t="shared" si="2"/>
        <v>287643.59484364785</v>
      </c>
      <c r="E265" s="269">
        <f>('19. Mortgage Analysis'!$E$35/12)*D265</f>
        <v>779.03473603487964</v>
      </c>
      <c r="F265" s="438">
        <f>'19. Mortgage Analysis'!$E$45-'21. Mortgage Amortization'!E265</f>
        <v>1936.6526949767754</v>
      </c>
      <c r="G265" s="269">
        <f t="shared" si="3"/>
        <v>285706.94214867108</v>
      </c>
      <c r="H265" s="270">
        <f t="shared" si="4"/>
        <v>302609.17586742173</v>
      </c>
      <c r="I265" s="269">
        <f t="shared" si="5"/>
        <v>338293.05785132875</v>
      </c>
      <c r="J265" s="167"/>
      <c r="K265" s="167"/>
      <c r="L265" s="336"/>
      <c r="M265" s="167"/>
      <c r="N265" s="170"/>
      <c r="O265" s="167"/>
      <c r="P265" s="167"/>
      <c r="Q265" s="167"/>
      <c r="R265" s="167"/>
      <c r="S265" s="167"/>
      <c r="T265" s="167"/>
      <c r="U265" s="167"/>
      <c r="V265" s="167"/>
      <c r="W265" s="167"/>
      <c r="X265" s="167"/>
      <c r="Y265" s="167"/>
    </row>
    <row r="266" spans="1:25" ht="12.75" customHeight="1">
      <c r="A266" s="167"/>
      <c r="B266" s="267">
        <f t="shared" si="1"/>
        <v>237</v>
      </c>
      <c r="C266" s="268">
        <f>IF(C265,DATE((YEAR(C265)-1900),MONTH(C265)+1,IF(DAY(C265)&gt;DAY(DATE((YEAR(C265)-1900),MONTH(C265)+2,1)-1),DAY(DATE((YEAR(C265)-1900),MONTH(C265)+2,1)-1),DAY('19. Mortgage Analysis'!E$37))),"")</f>
        <v>51391</v>
      </c>
      <c r="D266" s="269">
        <f t="shared" si="2"/>
        <v>285706.94214867108</v>
      </c>
      <c r="E266" s="269">
        <f>('19. Mortgage Analysis'!$E$35/12)*D266</f>
        <v>773.78963498598421</v>
      </c>
      <c r="F266" s="438">
        <f>'19. Mortgage Analysis'!$E$45-'21. Mortgage Amortization'!E266</f>
        <v>1941.8977960256707</v>
      </c>
      <c r="G266" s="269">
        <f t="shared" si="3"/>
        <v>283765.0443526454</v>
      </c>
      <c r="H266" s="270">
        <f t="shared" si="4"/>
        <v>303382.96550240769</v>
      </c>
      <c r="I266" s="269">
        <f t="shared" si="5"/>
        <v>340234.95564735442</v>
      </c>
      <c r="J266" s="167"/>
      <c r="K266" s="167"/>
      <c r="L266" s="336"/>
      <c r="M266" s="167"/>
      <c r="N266" s="170"/>
      <c r="O266" s="167"/>
      <c r="P266" s="167"/>
      <c r="Q266" s="167"/>
      <c r="R266" s="167"/>
      <c r="S266" s="167"/>
      <c r="T266" s="167"/>
      <c r="U266" s="167"/>
      <c r="V266" s="167"/>
      <c r="W266" s="167"/>
      <c r="X266" s="167"/>
      <c r="Y266" s="167"/>
    </row>
    <row r="267" spans="1:25" ht="12.75" customHeight="1">
      <c r="A267" s="167"/>
      <c r="B267" s="267">
        <f t="shared" si="1"/>
        <v>238</v>
      </c>
      <c r="C267" s="268">
        <f>IF(C266,DATE((YEAR(C266)-1900),MONTH(C266)+1,IF(DAY(C266)&gt;DAY(DATE((YEAR(C266)-1900),MONTH(C266)+2,1)-1),DAY(DATE((YEAR(C266)-1900),MONTH(C266)+2,1)-1),DAY('19. Mortgage Analysis'!E$37))),"")</f>
        <v>51421</v>
      </c>
      <c r="D267" s="269">
        <f t="shared" si="2"/>
        <v>283765.0443526454</v>
      </c>
      <c r="E267" s="269">
        <f>('19. Mortgage Analysis'!$E$35/12)*D267</f>
        <v>768.5303284550813</v>
      </c>
      <c r="F267" s="438">
        <f>'19. Mortgage Analysis'!$E$45-'21. Mortgage Amortization'!E267</f>
        <v>1947.1571025565736</v>
      </c>
      <c r="G267" s="269">
        <f t="shared" si="3"/>
        <v>281817.88725008885</v>
      </c>
      <c r="H267" s="270">
        <f t="shared" si="4"/>
        <v>304151.49583086278</v>
      </c>
      <c r="I267" s="269">
        <f t="shared" si="5"/>
        <v>342182.11274991097</v>
      </c>
      <c r="J267" s="167"/>
      <c r="K267" s="167"/>
      <c r="L267" s="336"/>
      <c r="M267" s="167"/>
      <c r="N267" s="170"/>
      <c r="O267" s="167"/>
      <c r="P267" s="167"/>
      <c r="Q267" s="167"/>
      <c r="R267" s="167"/>
      <c r="S267" s="167"/>
      <c r="T267" s="167"/>
      <c r="U267" s="167"/>
      <c r="V267" s="167"/>
      <c r="W267" s="167"/>
      <c r="X267" s="167"/>
      <c r="Y267" s="167"/>
    </row>
    <row r="268" spans="1:25" ht="12.75" customHeight="1">
      <c r="A268" s="167"/>
      <c r="B268" s="267">
        <f t="shared" si="1"/>
        <v>239</v>
      </c>
      <c r="C268" s="268">
        <f>IF(C267,DATE((YEAR(C267)-1900),MONTH(C267)+1,IF(DAY(C267)&gt;DAY(DATE((YEAR(C267)-1900),MONTH(C267)+2,1)-1),DAY(DATE((YEAR(C267)-1900),MONTH(C267)+2,1)-1),DAY('19. Mortgage Analysis'!E$37))),"")</f>
        <v>51452</v>
      </c>
      <c r="D268" s="269">
        <f t="shared" si="2"/>
        <v>281817.88725008885</v>
      </c>
      <c r="E268" s="269">
        <f>('19. Mortgage Analysis'!$E$35/12)*D268</f>
        <v>763.25677796899072</v>
      </c>
      <c r="F268" s="438">
        <f>'19. Mortgage Analysis'!$E$45-'21. Mortgage Amortization'!E268</f>
        <v>1952.4306530426643</v>
      </c>
      <c r="G268" s="269">
        <f t="shared" si="3"/>
        <v>279865.45659704617</v>
      </c>
      <c r="H268" s="270">
        <f t="shared" si="4"/>
        <v>304914.7526088318</v>
      </c>
      <c r="I268" s="269">
        <f t="shared" si="5"/>
        <v>344134.54340295366</v>
      </c>
      <c r="J268" s="167"/>
      <c r="K268" s="167"/>
      <c r="L268" s="336"/>
      <c r="M268" s="167"/>
      <c r="N268" s="170"/>
      <c r="O268" s="167"/>
      <c r="P268" s="167"/>
      <c r="Q268" s="167"/>
      <c r="R268" s="167"/>
      <c r="S268" s="167"/>
      <c r="T268" s="167"/>
      <c r="U268" s="167"/>
      <c r="V268" s="167"/>
      <c r="W268" s="167"/>
      <c r="X268" s="167"/>
      <c r="Y268" s="167"/>
    </row>
    <row r="269" spans="1:25" ht="12.75" customHeight="1">
      <c r="A269" s="167"/>
      <c r="B269" s="267">
        <f t="shared" si="1"/>
        <v>240</v>
      </c>
      <c r="C269" s="268">
        <f>IF(C268,DATE((YEAR(C268)-1900),MONTH(C268)+1,IF(DAY(C268)&gt;DAY(DATE((YEAR(C268)-1900),MONTH(C268)+2,1)-1),DAY(DATE((YEAR(C268)-1900),MONTH(C268)+2,1)-1),DAY('19. Mortgage Analysis'!E$37))),"")</f>
        <v>51482</v>
      </c>
      <c r="D269" s="269">
        <f t="shared" si="2"/>
        <v>279865.45659704617</v>
      </c>
      <c r="E269" s="269">
        <f>('19. Mortgage Analysis'!$E$35/12)*D269</f>
        <v>757.96894495033337</v>
      </c>
      <c r="F269" s="438">
        <f>'19. Mortgage Analysis'!$E$45-'21. Mortgage Amortization'!E269</f>
        <v>1957.7184860613215</v>
      </c>
      <c r="G269" s="269">
        <f t="shared" si="3"/>
        <v>277907.73811098485</v>
      </c>
      <c r="H269" s="270">
        <f t="shared" si="4"/>
        <v>305672.72155378212</v>
      </c>
      <c r="I269" s="269">
        <f t="shared" si="5"/>
        <v>346092.26188901498</v>
      </c>
      <c r="J269" s="167"/>
      <c r="K269" s="167"/>
      <c r="L269" s="336"/>
      <c r="M269" s="167"/>
      <c r="N269" s="170"/>
      <c r="O269" s="167"/>
      <c r="P269" s="167"/>
      <c r="Q269" s="167"/>
      <c r="R269" s="167"/>
      <c r="S269" s="167"/>
      <c r="T269" s="167"/>
      <c r="U269" s="167"/>
      <c r="V269" s="167"/>
      <c r="W269" s="167"/>
      <c r="X269" s="167"/>
      <c r="Y269" s="167"/>
    </row>
    <row r="270" spans="1:25" ht="12.75" customHeight="1">
      <c r="A270" s="167"/>
      <c r="B270" s="267">
        <f t="shared" si="1"/>
        <v>241</v>
      </c>
      <c r="C270" s="268">
        <f>IF(C269,DATE((YEAR(C269)-1900),MONTH(C269)+1,IF(DAY(C269)&gt;DAY(DATE((YEAR(C269)-1900),MONTH(C269)+2,1)-1),DAY(DATE((YEAR(C269)-1900),MONTH(C269)+2,1)-1),DAY('19. Mortgage Analysis'!E$37))),"")</f>
        <v>51513</v>
      </c>
      <c r="D270" s="269">
        <f t="shared" si="2"/>
        <v>277907.73811098485</v>
      </c>
      <c r="E270" s="269">
        <f>('19. Mortgage Analysis'!$E$35/12)*D270</f>
        <v>752.66679071725071</v>
      </c>
      <c r="F270" s="438">
        <f>'19. Mortgage Analysis'!$E$45-'21. Mortgage Amortization'!E270</f>
        <v>1963.0206402944043</v>
      </c>
      <c r="G270" s="269">
        <f t="shared" si="3"/>
        <v>275944.71747069043</v>
      </c>
      <c r="H270" s="270">
        <f t="shared" si="4"/>
        <v>306425.38834449934</v>
      </c>
      <c r="I270" s="269">
        <f t="shared" si="5"/>
        <v>348055.28252930939</v>
      </c>
      <c r="J270" s="167"/>
      <c r="K270" s="167"/>
      <c r="L270" s="336"/>
      <c r="M270" s="167"/>
      <c r="N270" s="170"/>
      <c r="O270" s="167"/>
      <c r="P270" s="167"/>
      <c r="Q270" s="167"/>
      <c r="R270" s="167"/>
      <c r="S270" s="167"/>
      <c r="T270" s="167"/>
      <c r="U270" s="167"/>
      <c r="V270" s="167"/>
      <c r="W270" s="167"/>
      <c r="X270" s="167"/>
      <c r="Y270" s="167"/>
    </row>
    <row r="271" spans="1:25" ht="12.75" customHeight="1">
      <c r="A271" s="167"/>
      <c r="B271" s="267">
        <f t="shared" si="1"/>
        <v>242</v>
      </c>
      <c r="C271" s="268">
        <f>IF(C270,DATE((YEAR(C270)-1900),MONTH(C270)+1,IF(DAY(C270)&gt;DAY(DATE((YEAR(C270)-1900),MONTH(C270)+2,1)-1),DAY(DATE((YEAR(C270)-1900),MONTH(C270)+2,1)-1),DAY('19. Mortgage Analysis'!E$37))),"")</f>
        <v>51544</v>
      </c>
      <c r="D271" s="269">
        <f t="shared" si="2"/>
        <v>275944.71747069043</v>
      </c>
      <c r="E271" s="269">
        <f>('19. Mortgage Analysis'!$E$35/12)*D271</f>
        <v>747.35027648311996</v>
      </c>
      <c r="F271" s="438">
        <f>'19. Mortgage Analysis'!$E$45-'21. Mortgage Amortization'!E271</f>
        <v>1968.3371545285349</v>
      </c>
      <c r="G271" s="269">
        <f t="shared" si="3"/>
        <v>273976.3803161619</v>
      </c>
      <c r="H271" s="270">
        <f t="shared" si="4"/>
        <v>307172.73862098245</v>
      </c>
      <c r="I271" s="269">
        <f t="shared" si="5"/>
        <v>350023.61968383793</v>
      </c>
      <c r="J271" s="167"/>
      <c r="K271" s="167"/>
      <c r="L271" s="336"/>
      <c r="M271" s="167"/>
      <c r="N271" s="170"/>
      <c r="O271" s="167"/>
      <c r="P271" s="167"/>
      <c r="Q271" s="167"/>
      <c r="R271" s="167"/>
      <c r="S271" s="167"/>
      <c r="T271" s="167"/>
      <c r="U271" s="167"/>
      <c r="V271" s="167"/>
      <c r="W271" s="167"/>
      <c r="X271" s="167"/>
      <c r="Y271" s="167"/>
    </row>
    <row r="272" spans="1:25" ht="12.75" customHeight="1">
      <c r="A272" s="167"/>
      <c r="B272" s="267">
        <f t="shared" si="1"/>
        <v>243</v>
      </c>
      <c r="C272" s="268">
        <f>IF(C271,DATE((YEAR(C271)-1900),MONTH(C271)+1,IF(DAY(C271)&gt;DAY(DATE((YEAR(C271)-1900),MONTH(C271)+2,1)-1),DAY(DATE((YEAR(C271)-1900),MONTH(C271)+2,1)-1),DAY('19. Mortgage Analysis'!E$37))),"")</f>
        <v>51572</v>
      </c>
      <c r="D272" s="269">
        <f t="shared" si="2"/>
        <v>273976.3803161619</v>
      </c>
      <c r="E272" s="269">
        <f>('19. Mortgage Analysis'!$E$35/12)*D272</f>
        <v>742.01936335627181</v>
      </c>
      <c r="F272" s="438">
        <f>'19. Mortgage Analysis'!$E$45-'21. Mortgage Amortization'!E272</f>
        <v>1973.6680676553833</v>
      </c>
      <c r="G272" s="269">
        <f t="shared" si="3"/>
        <v>272002.71224850649</v>
      </c>
      <c r="H272" s="270">
        <f t="shared" si="4"/>
        <v>307914.75798433874</v>
      </c>
      <c r="I272" s="269">
        <f t="shared" si="5"/>
        <v>351997.28775149334</v>
      </c>
      <c r="J272" s="167"/>
      <c r="K272" s="167"/>
      <c r="L272" s="336"/>
      <c r="M272" s="167"/>
      <c r="N272" s="170"/>
      <c r="O272" s="167"/>
      <c r="P272" s="167"/>
      <c r="Q272" s="167"/>
      <c r="R272" s="167"/>
      <c r="S272" s="167"/>
      <c r="T272" s="167"/>
      <c r="U272" s="167"/>
      <c r="V272" s="167"/>
      <c r="W272" s="167"/>
      <c r="X272" s="167"/>
      <c r="Y272" s="167"/>
    </row>
    <row r="273" spans="1:25" ht="12.75" customHeight="1">
      <c r="A273" s="167"/>
      <c r="B273" s="267">
        <f t="shared" si="1"/>
        <v>244</v>
      </c>
      <c r="C273" s="268">
        <f>IF(C272,DATE((YEAR(C272)-1900),MONTH(C272)+1,IF(DAY(C272)&gt;DAY(DATE((YEAR(C272)-1900),MONTH(C272)+2,1)-1),DAY(DATE((YEAR(C272)-1900),MONTH(C272)+2,1)-1),DAY('19. Mortgage Analysis'!E$37))),"")</f>
        <v>51603</v>
      </c>
      <c r="D273" s="269">
        <f t="shared" si="2"/>
        <v>272002.71224850649</v>
      </c>
      <c r="E273" s="269">
        <f>('19. Mortgage Analysis'!$E$35/12)*D273</f>
        <v>736.67401233970509</v>
      </c>
      <c r="F273" s="438">
        <f>'19. Mortgage Analysis'!$E$45-'21. Mortgage Amortization'!E273</f>
        <v>1979.0134186719499</v>
      </c>
      <c r="G273" s="269">
        <f t="shared" si="3"/>
        <v>270023.69882983452</v>
      </c>
      <c r="H273" s="270">
        <f t="shared" si="4"/>
        <v>308651.43199667847</v>
      </c>
      <c r="I273" s="269">
        <f t="shared" si="5"/>
        <v>353976.3011701653</v>
      </c>
      <c r="J273" s="167"/>
      <c r="K273" s="167"/>
      <c r="L273" s="336"/>
      <c r="M273" s="167"/>
      <c r="N273" s="170"/>
      <c r="O273" s="167"/>
      <c r="P273" s="167"/>
      <c r="Q273" s="167"/>
      <c r="R273" s="167"/>
      <c r="S273" s="167"/>
      <c r="T273" s="167"/>
      <c r="U273" s="167"/>
      <c r="V273" s="167"/>
      <c r="W273" s="167"/>
      <c r="X273" s="167"/>
      <c r="Y273" s="167"/>
    </row>
    <row r="274" spans="1:25" ht="12.75" customHeight="1">
      <c r="A274" s="167"/>
      <c r="B274" s="267">
        <f t="shared" si="1"/>
        <v>245</v>
      </c>
      <c r="C274" s="268">
        <f>IF(C273,DATE((YEAR(C273)-1900),MONTH(C273)+1,IF(DAY(C273)&gt;DAY(DATE((YEAR(C273)-1900),MONTH(C273)+2,1)-1),DAY(DATE((YEAR(C273)-1900),MONTH(C273)+2,1)-1),DAY('19. Mortgage Analysis'!E$37))),"")</f>
        <v>51633</v>
      </c>
      <c r="D274" s="269">
        <f t="shared" si="2"/>
        <v>270023.69882983452</v>
      </c>
      <c r="E274" s="269">
        <f>('19. Mortgage Analysis'!$E$35/12)*D274</f>
        <v>731.31418433080182</v>
      </c>
      <c r="F274" s="438">
        <f>'19. Mortgage Analysis'!$E$45-'21. Mortgage Amortization'!E274</f>
        <v>1984.3732466808533</v>
      </c>
      <c r="G274" s="269">
        <f t="shared" si="3"/>
        <v>268039.3255831537</v>
      </c>
      <c r="H274" s="270">
        <f t="shared" si="4"/>
        <v>309382.74618100928</v>
      </c>
      <c r="I274" s="269">
        <f t="shared" si="5"/>
        <v>355960.67441684613</v>
      </c>
      <c r="J274" s="167"/>
      <c r="K274" s="167"/>
      <c r="L274" s="336"/>
      <c r="M274" s="167"/>
      <c r="N274" s="170"/>
      <c r="O274" s="167"/>
      <c r="P274" s="167"/>
      <c r="Q274" s="167"/>
      <c r="R274" s="167"/>
      <c r="S274" s="167"/>
      <c r="T274" s="167"/>
      <c r="U274" s="167"/>
      <c r="V274" s="167"/>
      <c r="W274" s="167"/>
      <c r="X274" s="167"/>
      <c r="Y274" s="167"/>
    </row>
    <row r="275" spans="1:25" ht="12.75" customHeight="1">
      <c r="A275" s="167"/>
      <c r="B275" s="267">
        <f t="shared" si="1"/>
        <v>246</v>
      </c>
      <c r="C275" s="268">
        <f>IF(C274,DATE((YEAR(C274)-1900),MONTH(C274)+1,IF(DAY(C274)&gt;DAY(DATE((YEAR(C274)-1900),MONTH(C274)+2,1)-1),DAY(DATE((YEAR(C274)-1900),MONTH(C274)+2,1)-1),DAY('19. Mortgage Analysis'!E$37))),"")</f>
        <v>51664</v>
      </c>
      <c r="D275" s="269">
        <f t="shared" si="2"/>
        <v>268039.3255831537</v>
      </c>
      <c r="E275" s="269">
        <f>('19. Mortgage Analysis'!$E$35/12)*D275</f>
        <v>725.93984012104124</v>
      </c>
      <c r="F275" s="438">
        <f>'19. Mortgage Analysis'!$E$45-'21. Mortgage Amortization'!E275</f>
        <v>1989.7475908906138</v>
      </c>
      <c r="G275" s="269">
        <f t="shared" si="3"/>
        <v>266049.57799226308</v>
      </c>
      <c r="H275" s="270">
        <f t="shared" si="4"/>
        <v>310108.6860211303</v>
      </c>
      <c r="I275" s="269">
        <f t="shared" si="5"/>
        <v>357950.42200773675</v>
      </c>
      <c r="J275" s="167"/>
      <c r="K275" s="167"/>
      <c r="L275" s="336"/>
      <c r="M275" s="167"/>
      <c r="N275" s="170"/>
      <c r="O275" s="167"/>
      <c r="P275" s="167"/>
      <c r="Q275" s="167"/>
      <c r="R275" s="167"/>
      <c r="S275" s="167"/>
      <c r="T275" s="167"/>
      <c r="U275" s="167"/>
      <c r="V275" s="167"/>
      <c r="W275" s="167"/>
      <c r="X275" s="167"/>
      <c r="Y275" s="167"/>
    </row>
    <row r="276" spans="1:25" ht="12.75" customHeight="1">
      <c r="A276" s="167"/>
      <c r="B276" s="267">
        <f t="shared" si="1"/>
        <v>247</v>
      </c>
      <c r="C276" s="268">
        <f>IF(C275,DATE((YEAR(C275)-1900),MONTH(C275)+1,IF(DAY(C275)&gt;DAY(DATE((YEAR(C275)-1900),MONTH(C275)+2,1)-1),DAY(DATE((YEAR(C275)-1900),MONTH(C275)+2,1)-1),DAY('19. Mortgage Analysis'!E$37))),"")</f>
        <v>51694</v>
      </c>
      <c r="D276" s="269">
        <f t="shared" si="2"/>
        <v>266049.57799226308</v>
      </c>
      <c r="E276" s="269">
        <f>('19. Mortgage Analysis'!$E$35/12)*D276</f>
        <v>720.55094039571247</v>
      </c>
      <c r="F276" s="438">
        <f>'19. Mortgage Analysis'!$E$45-'21. Mortgage Amortization'!E276</f>
        <v>1995.1364906159424</v>
      </c>
      <c r="G276" s="269">
        <f t="shared" si="3"/>
        <v>264054.44150164712</v>
      </c>
      <c r="H276" s="270">
        <f t="shared" si="4"/>
        <v>310829.23696152604</v>
      </c>
      <c r="I276" s="269">
        <f t="shared" si="5"/>
        <v>359945.55849835271</v>
      </c>
      <c r="J276" s="167"/>
      <c r="K276" s="167"/>
      <c r="L276" s="336"/>
      <c r="M276" s="167"/>
      <c r="N276" s="170"/>
      <c r="O276" s="167"/>
      <c r="P276" s="167"/>
      <c r="Q276" s="167"/>
      <c r="R276" s="167"/>
      <c r="S276" s="167"/>
      <c r="T276" s="167"/>
      <c r="U276" s="167"/>
      <c r="V276" s="167"/>
      <c r="W276" s="167"/>
      <c r="X276" s="167"/>
      <c r="Y276" s="167"/>
    </row>
    <row r="277" spans="1:25" ht="12.75" customHeight="1">
      <c r="A277" s="167"/>
      <c r="B277" s="267">
        <f t="shared" si="1"/>
        <v>248</v>
      </c>
      <c r="C277" s="268">
        <f>IF(C276,DATE((YEAR(C276)-1900),MONTH(C276)+1,IF(DAY(C276)&gt;DAY(DATE((YEAR(C276)-1900),MONTH(C276)+2,1)-1),DAY(DATE((YEAR(C276)-1900),MONTH(C276)+2,1)-1),DAY('19. Mortgage Analysis'!E$37))),"")</f>
        <v>51725</v>
      </c>
      <c r="D277" s="269">
        <f t="shared" si="2"/>
        <v>264054.44150164712</v>
      </c>
      <c r="E277" s="269">
        <f>('19. Mortgage Analysis'!$E$35/12)*D277</f>
        <v>715.14744573362759</v>
      </c>
      <c r="F277" s="438">
        <f>'19. Mortgage Analysis'!$E$45-'21. Mortgage Amortization'!E277</f>
        <v>2000.5399852780274</v>
      </c>
      <c r="G277" s="269">
        <f t="shared" si="3"/>
        <v>262053.90151636908</v>
      </c>
      <c r="H277" s="270">
        <f t="shared" si="4"/>
        <v>311544.38440725964</v>
      </c>
      <c r="I277" s="269">
        <f t="shared" si="5"/>
        <v>361946.09848363075</v>
      </c>
      <c r="J277" s="167"/>
      <c r="K277" s="167"/>
      <c r="L277" s="336"/>
      <c r="M277" s="167"/>
      <c r="N277" s="170"/>
      <c r="O277" s="167"/>
      <c r="P277" s="167"/>
      <c r="Q277" s="167"/>
      <c r="R277" s="167"/>
      <c r="S277" s="167"/>
      <c r="T277" s="167"/>
      <c r="U277" s="167"/>
      <c r="V277" s="167"/>
      <c r="W277" s="167"/>
      <c r="X277" s="167"/>
      <c r="Y277" s="167"/>
    </row>
    <row r="278" spans="1:25" ht="12.75" customHeight="1">
      <c r="A278" s="167"/>
      <c r="B278" s="267">
        <f t="shared" si="1"/>
        <v>249</v>
      </c>
      <c r="C278" s="268">
        <f>IF(C277,DATE((YEAR(C277)-1900),MONTH(C277)+1,IF(DAY(C277)&gt;DAY(DATE((YEAR(C277)-1900),MONTH(C277)+2,1)-1),DAY(DATE((YEAR(C277)-1900),MONTH(C277)+2,1)-1),DAY('19. Mortgage Analysis'!E$37))),"")</f>
        <v>51756</v>
      </c>
      <c r="D278" s="269">
        <f t="shared" si="2"/>
        <v>262053.90151636908</v>
      </c>
      <c r="E278" s="269">
        <f>('19. Mortgage Analysis'!$E$35/12)*D278</f>
        <v>709.72931660683298</v>
      </c>
      <c r="F278" s="438">
        <f>'19. Mortgage Analysis'!$E$45-'21. Mortgage Amortization'!E278</f>
        <v>2005.958114404822</v>
      </c>
      <c r="G278" s="269">
        <f t="shared" si="3"/>
        <v>260047.94340196426</v>
      </c>
      <c r="H278" s="270">
        <f t="shared" si="4"/>
        <v>312254.11372386647</v>
      </c>
      <c r="I278" s="269">
        <f t="shared" si="5"/>
        <v>363952.05659803556</v>
      </c>
      <c r="J278" s="167"/>
      <c r="K278" s="167"/>
      <c r="L278" s="336"/>
      <c r="M278" s="167"/>
      <c r="N278" s="170"/>
      <c r="O278" s="167"/>
      <c r="P278" s="167"/>
      <c r="Q278" s="167"/>
      <c r="R278" s="167"/>
      <c r="S278" s="167"/>
      <c r="T278" s="167"/>
      <c r="U278" s="167"/>
      <c r="V278" s="167"/>
      <c r="W278" s="167"/>
      <c r="X278" s="167"/>
      <c r="Y278" s="167"/>
    </row>
    <row r="279" spans="1:25" ht="12.75" customHeight="1">
      <c r="A279" s="167"/>
      <c r="B279" s="267">
        <f t="shared" si="1"/>
        <v>250</v>
      </c>
      <c r="C279" s="268">
        <f>IF(C278,DATE((YEAR(C278)-1900),MONTH(C278)+1,IF(DAY(C278)&gt;DAY(DATE((YEAR(C278)-1900),MONTH(C278)+2,1)-1),DAY(DATE((YEAR(C278)-1900),MONTH(C278)+2,1)-1),DAY('19. Mortgage Analysis'!E$37))),"")</f>
        <v>51786</v>
      </c>
      <c r="D279" s="269">
        <f t="shared" si="2"/>
        <v>260047.94340196426</v>
      </c>
      <c r="E279" s="269">
        <f>('19. Mortgage Analysis'!$E$35/12)*D279</f>
        <v>704.29651338031988</v>
      </c>
      <c r="F279" s="438">
        <f>'19. Mortgage Analysis'!$E$45-'21. Mortgage Amortization'!E279</f>
        <v>2011.390917631335</v>
      </c>
      <c r="G279" s="269">
        <f t="shared" si="3"/>
        <v>258036.55248433293</v>
      </c>
      <c r="H279" s="270">
        <f t="shared" si="4"/>
        <v>312958.41023724678</v>
      </c>
      <c r="I279" s="269">
        <f t="shared" si="5"/>
        <v>365963.44751566689</v>
      </c>
      <c r="J279" s="167"/>
      <c r="K279" s="167"/>
      <c r="L279" s="336"/>
      <c r="M279" s="167"/>
      <c r="N279" s="170"/>
      <c r="O279" s="167"/>
      <c r="P279" s="167"/>
      <c r="Q279" s="167"/>
      <c r="R279" s="167"/>
      <c r="S279" s="167"/>
      <c r="T279" s="167"/>
      <c r="U279" s="167"/>
      <c r="V279" s="167"/>
      <c r="W279" s="167"/>
      <c r="X279" s="167"/>
      <c r="Y279" s="167"/>
    </row>
    <row r="280" spans="1:25" ht="12.75" customHeight="1">
      <c r="A280" s="167"/>
      <c r="B280" s="267">
        <f t="shared" si="1"/>
        <v>251</v>
      </c>
      <c r="C280" s="268">
        <f>IF(C279,DATE((YEAR(C279)-1900),MONTH(C279)+1,IF(DAY(C279)&gt;DAY(DATE((YEAR(C279)-1900),MONTH(C279)+2,1)-1),DAY(DATE((YEAR(C279)-1900),MONTH(C279)+2,1)-1),DAY('19. Mortgage Analysis'!E$37))),"")</f>
        <v>51817</v>
      </c>
      <c r="D280" s="269">
        <f t="shared" si="2"/>
        <v>258036.55248433293</v>
      </c>
      <c r="E280" s="269">
        <f>('19. Mortgage Analysis'!$E$35/12)*D280</f>
        <v>698.84899631173505</v>
      </c>
      <c r="F280" s="438">
        <f>'19. Mortgage Analysis'!$E$45-'21. Mortgage Amortization'!E280</f>
        <v>2016.8384346999201</v>
      </c>
      <c r="G280" s="269">
        <f t="shared" si="3"/>
        <v>256019.71404963301</v>
      </c>
      <c r="H280" s="270">
        <f t="shared" si="4"/>
        <v>313657.25923355849</v>
      </c>
      <c r="I280" s="269">
        <f t="shared" si="5"/>
        <v>367980.28595036682</v>
      </c>
      <c r="J280" s="167"/>
      <c r="K280" s="167"/>
      <c r="L280" s="336"/>
      <c r="M280" s="167"/>
      <c r="N280" s="170"/>
      <c r="O280" s="167"/>
      <c r="P280" s="167"/>
      <c r="Q280" s="167"/>
      <c r="R280" s="167"/>
      <c r="S280" s="167"/>
      <c r="T280" s="167"/>
      <c r="U280" s="167"/>
      <c r="V280" s="167"/>
      <c r="W280" s="167"/>
      <c r="X280" s="167"/>
      <c r="Y280" s="167"/>
    </row>
    <row r="281" spans="1:25" ht="12.75" customHeight="1">
      <c r="A281" s="167"/>
      <c r="B281" s="267">
        <f t="shared" si="1"/>
        <v>252</v>
      </c>
      <c r="C281" s="268">
        <f>IF(C280,DATE((YEAR(C280)-1900),MONTH(C280)+1,IF(DAY(C280)&gt;DAY(DATE((YEAR(C280)-1900),MONTH(C280)+2,1)-1),DAY(DATE((YEAR(C280)-1900),MONTH(C280)+2,1)-1),DAY('19. Mortgage Analysis'!E$37))),"")</f>
        <v>51847</v>
      </c>
      <c r="D281" s="269">
        <f t="shared" si="2"/>
        <v>256019.71404963301</v>
      </c>
      <c r="E281" s="269">
        <f>('19. Mortgage Analysis'!$E$35/12)*D281</f>
        <v>693.3867255510894</v>
      </c>
      <c r="F281" s="438">
        <f>'19. Mortgage Analysis'!$E$45-'21. Mortgage Amortization'!E281</f>
        <v>2022.3007054605655</v>
      </c>
      <c r="G281" s="269">
        <f t="shared" si="3"/>
        <v>253997.41334417244</v>
      </c>
      <c r="H281" s="270">
        <f t="shared" si="4"/>
        <v>314350.64595910959</v>
      </c>
      <c r="I281" s="269">
        <f t="shared" si="5"/>
        <v>370002.58665582736</v>
      </c>
      <c r="J281" s="167"/>
      <c r="K281" s="167"/>
      <c r="L281" s="336"/>
      <c r="M281" s="167"/>
      <c r="N281" s="170"/>
      <c r="O281" s="167"/>
      <c r="P281" s="167"/>
      <c r="Q281" s="167"/>
      <c r="R281" s="167"/>
      <c r="S281" s="167"/>
      <c r="T281" s="167"/>
      <c r="U281" s="167"/>
      <c r="V281" s="167"/>
      <c r="W281" s="167"/>
      <c r="X281" s="167"/>
      <c r="Y281" s="167"/>
    </row>
    <row r="282" spans="1:25" ht="12.75" customHeight="1">
      <c r="A282" s="167"/>
      <c r="B282" s="267">
        <f t="shared" si="1"/>
        <v>253</v>
      </c>
      <c r="C282" s="268">
        <f>IF(C281,DATE((YEAR(C281)-1900),MONTH(C281)+1,IF(DAY(C281)&gt;DAY(DATE((YEAR(C281)-1900),MONTH(C281)+2,1)-1),DAY(DATE((YEAR(C281)-1900),MONTH(C281)+2,1)-1),DAY('19. Mortgage Analysis'!E$37))),"")</f>
        <v>51878</v>
      </c>
      <c r="D282" s="269">
        <f t="shared" si="2"/>
        <v>253997.41334417244</v>
      </c>
      <c r="E282" s="269">
        <f>('19. Mortgage Analysis'!$E$35/12)*D282</f>
        <v>687.90966114046705</v>
      </c>
      <c r="F282" s="438">
        <f>'19. Mortgage Analysis'!$E$45-'21. Mortgage Amortization'!E282</f>
        <v>2027.777769871188</v>
      </c>
      <c r="G282" s="269">
        <f t="shared" si="3"/>
        <v>251969.63557430124</v>
      </c>
      <c r="H282" s="270">
        <f t="shared" si="4"/>
        <v>315038.55562025006</v>
      </c>
      <c r="I282" s="269">
        <f t="shared" si="5"/>
        <v>372030.36442569853</v>
      </c>
      <c r="J282" s="167"/>
      <c r="K282" s="167"/>
      <c r="L282" s="336"/>
      <c r="M282" s="167"/>
      <c r="N282" s="170"/>
      <c r="O282" s="167"/>
      <c r="P282" s="167"/>
      <c r="Q282" s="167"/>
      <c r="R282" s="167"/>
      <c r="S282" s="167"/>
      <c r="T282" s="167"/>
      <c r="U282" s="167"/>
      <c r="V282" s="167"/>
      <c r="W282" s="167"/>
      <c r="X282" s="167"/>
      <c r="Y282" s="167"/>
    </row>
    <row r="283" spans="1:25" ht="12.75" customHeight="1">
      <c r="A283" s="167"/>
      <c r="B283" s="267">
        <f t="shared" si="1"/>
        <v>254</v>
      </c>
      <c r="C283" s="268">
        <f>IF(C282,DATE((YEAR(C282)-1900),MONTH(C282)+1,IF(DAY(C282)&gt;DAY(DATE((YEAR(C282)-1900),MONTH(C282)+2,1)-1),DAY(DATE((YEAR(C282)-1900),MONTH(C282)+2,1)-1),DAY('19. Mortgage Analysis'!E$37))),"")</f>
        <v>51909</v>
      </c>
      <c r="D283" s="269">
        <f t="shared" si="2"/>
        <v>251969.63557430124</v>
      </c>
      <c r="E283" s="269">
        <f>('19. Mortgage Analysis'!$E$35/12)*D283</f>
        <v>682.4177630137325</v>
      </c>
      <c r="F283" s="438">
        <f>'19. Mortgage Analysis'!$E$45-'21. Mortgage Amortization'!E283</f>
        <v>2033.2696679979226</v>
      </c>
      <c r="G283" s="269">
        <f t="shared" si="3"/>
        <v>249936.36590630331</v>
      </c>
      <c r="H283" s="270">
        <f t="shared" si="4"/>
        <v>315720.9733832638</v>
      </c>
      <c r="I283" s="269">
        <f t="shared" si="5"/>
        <v>374063.63409369643</v>
      </c>
      <c r="J283" s="167"/>
      <c r="K283" s="167"/>
      <c r="L283" s="336"/>
      <c r="M283" s="167"/>
      <c r="N283" s="170"/>
      <c r="O283" s="167"/>
      <c r="P283" s="167"/>
      <c r="Q283" s="167"/>
      <c r="R283" s="167"/>
      <c r="S283" s="167"/>
      <c r="T283" s="167"/>
      <c r="U283" s="167"/>
      <c r="V283" s="167"/>
      <c r="W283" s="167"/>
      <c r="X283" s="167"/>
      <c r="Y283" s="167"/>
    </row>
    <row r="284" spans="1:25" ht="12.75" customHeight="1">
      <c r="A284" s="167"/>
      <c r="B284" s="267">
        <f t="shared" si="1"/>
        <v>255</v>
      </c>
      <c r="C284" s="268">
        <f>IF(C283,DATE((YEAR(C283)-1900),MONTH(C283)+1,IF(DAY(C283)&gt;DAY(DATE((YEAR(C283)-1900),MONTH(C283)+2,1)-1),DAY(DATE((YEAR(C283)-1900),MONTH(C283)+2,1)-1),DAY('19. Mortgage Analysis'!E$37))),"")</f>
        <v>51937</v>
      </c>
      <c r="D284" s="269">
        <f t="shared" si="2"/>
        <v>249936.36590630331</v>
      </c>
      <c r="E284" s="269">
        <f>('19. Mortgage Analysis'!$E$35/12)*D284</f>
        <v>676.91099099623818</v>
      </c>
      <c r="F284" s="438">
        <f>'19. Mortgage Analysis'!$E$45-'21. Mortgage Amortization'!E284</f>
        <v>2038.7764400154169</v>
      </c>
      <c r="G284" s="269">
        <f t="shared" si="3"/>
        <v>247897.5894662879</v>
      </c>
      <c r="H284" s="270">
        <f t="shared" si="4"/>
        <v>316397.88437426003</v>
      </c>
      <c r="I284" s="269">
        <f t="shared" si="5"/>
        <v>376102.41053371184</v>
      </c>
      <c r="J284" s="167"/>
      <c r="K284" s="167"/>
      <c r="L284" s="336"/>
      <c r="M284" s="167"/>
      <c r="N284" s="170"/>
      <c r="O284" s="167"/>
      <c r="P284" s="167"/>
      <c r="Q284" s="167"/>
      <c r="R284" s="167"/>
      <c r="S284" s="167"/>
      <c r="T284" s="167"/>
      <c r="U284" s="167"/>
      <c r="V284" s="167"/>
      <c r="W284" s="167"/>
      <c r="X284" s="167"/>
      <c r="Y284" s="167"/>
    </row>
    <row r="285" spans="1:25" ht="12.75" customHeight="1">
      <c r="A285" s="167"/>
      <c r="B285" s="267">
        <f t="shared" si="1"/>
        <v>256</v>
      </c>
      <c r="C285" s="268">
        <f>IF(C284,DATE((YEAR(C284)-1900),MONTH(C284)+1,IF(DAY(C284)&gt;DAY(DATE((YEAR(C284)-1900),MONTH(C284)+2,1)-1),DAY(DATE((YEAR(C284)-1900),MONTH(C284)+2,1)-1),DAY('19. Mortgage Analysis'!E$37))),"")</f>
        <v>51968</v>
      </c>
      <c r="D285" s="269">
        <f t="shared" si="2"/>
        <v>247897.5894662879</v>
      </c>
      <c r="E285" s="269">
        <f>('19. Mortgage Analysis'!$E$35/12)*D285</f>
        <v>671.38930480452973</v>
      </c>
      <c r="F285" s="438">
        <f>'19. Mortgage Analysis'!$E$45-'21. Mortgage Amortization'!E285</f>
        <v>2044.2981262071253</v>
      </c>
      <c r="G285" s="269">
        <f t="shared" si="3"/>
        <v>245853.29134008079</v>
      </c>
      <c r="H285" s="270">
        <f t="shared" si="4"/>
        <v>317069.27367906459</v>
      </c>
      <c r="I285" s="269">
        <f t="shared" si="5"/>
        <v>378146.70865991898</v>
      </c>
      <c r="J285" s="167"/>
      <c r="K285" s="167"/>
      <c r="L285" s="336"/>
      <c r="M285" s="167"/>
      <c r="N285" s="170"/>
      <c r="O285" s="167"/>
      <c r="P285" s="167"/>
      <c r="Q285" s="167"/>
      <c r="R285" s="167"/>
      <c r="S285" s="167"/>
      <c r="T285" s="167"/>
      <c r="U285" s="167"/>
      <c r="V285" s="167"/>
      <c r="W285" s="167"/>
      <c r="X285" s="167"/>
      <c r="Y285" s="167"/>
    </row>
    <row r="286" spans="1:25" ht="12.75" customHeight="1">
      <c r="A286" s="167"/>
      <c r="B286" s="267">
        <f t="shared" si="1"/>
        <v>257</v>
      </c>
      <c r="C286" s="268">
        <f>IF(C285,DATE((YEAR(C285)-1900),MONTH(C285)+1,IF(DAY(C285)&gt;DAY(DATE((YEAR(C285)-1900),MONTH(C285)+2,1)-1),DAY(DATE((YEAR(C285)-1900),MONTH(C285)+2,1)-1),DAY('19. Mortgage Analysis'!E$37))),"")</f>
        <v>51998</v>
      </c>
      <c r="D286" s="269">
        <f t="shared" si="2"/>
        <v>245853.29134008079</v>
      </c>
      <c r="E286" s="269">
        <f>('19. Mortgage Analysis'!$E$35/12)*D286</f>
        <v>665.85266404605215</v>
      </c>
      <c r="F286" s="438">
        <f>'19. Mortgage Analysis'!$E$45-'21. Mortgage Amortization'!E286</f>
        <v>2049.8347669656027</v>
      </c>
      <c r="G286" s="269">
        <f t="shared" si="3"/>
        <v>243803.4565731152</v>
      </c>
      <c r="H286" s="270">
        <f t="shared" si="4"/>
        <v>317735.12634311063</v>
      </c>
      <c r="I286" s="269">
        <f t="shared" si="5"/>
        <v>380196.54342688457</v>
      </c>
      <c r="J286" s="167"/>
      <c r="K286" s="167"/>
      <c r="L286" s="336"/>
      <c r="M286" s="167"/>
      <c r="N286" s="170"/>
      <c r="O286" s="167"/>
      <c r="P286" s="167"/>
      <c r="Q286" s="167"/>
      <c r="R286" s="167"/>
      <c r="S286" s="167"/>
      <c r="T286" s="167"/>
      <c r="U286" s="167"/>
      <c r="V286" s="167"/>
      <c r="W286" s="167"/>
      <c r="X286" s="167"/>
      <c r="Y286" s="167"/>
    </row>
    <row r="287" spans="1:25" ht="12.75" customHeight="1">
      <c r="A287" s="167"/>
      <c r="B287" s="267">
        <f t="shared" si="1"/>
        <v>258</v>
      </c>
      <c r="C287" s="268">
        <f>IF(C286,DATE((YEAR(C286)-1900),MONTH(C286)+1,IF(DAY(C286)&gt;DAY(DATE((YEAR(C286)-1900),MONTH(C286)+2,1)-1),DAY(DATE((YEAR(C286)-1900),MONTH(C286)+2,1)-1),DAY('19. Mortgage Analysis'!E$37))),"")</f>
        <v>52029</v>
      </c>
      <c r="D287" s="269">
        <f t="shared" si="2"/>
        <v>243803.4565731152</v>
      </c>
      <c r="E287" s="269">
        <f>('19. Mortgage Analysis'!$E$35/12)*D287</f>
        <v>660.30102821885373</v>
      </c>
      <c r="F287" s="438">
        <f>'19. Mortgage Analysis'!$E$45-'21. Mortgage Amortization'!E287</f>
        <v>2055.3864027928012</v>
      </c>
      <c r="G287" s="269">
        <f t="shared" si="3"/>
        <v>241748.0701703224</v>
      </c>
      <c r="H287" s="270">
        <f t="shared" si="4"/>
        <v>318395.42737132951</v>
      </c>
      <c r="I287" s="269">
        <f t="shared" si="5"/>
        <v>382251.92982967739</v>
      </c>
      <c r="J287" s="167"/>
      <c r="K287" s="167"/>
      <c r="L287" s="336"/>
      <c r="M287" s="167"/>
      <c r="N287" s="170"/>
      <c r="O287" s="167"/>
      <c r="P287" s="167"/>
      <c r="Q287" s="167"/>
      <c r="R287" s="167"/>
      <c r="S287" s="167"/>
      <c r="T287" s="167"/>
      <c r="U287" s="167"/>
      <c r="V287" s="167"/>
      <c r="W287" s="167"/>
      <c r="X287" s="167"/>
      <c r="Y287" s="167"/>
    </row>
    <row r="288" spans="1:25" ht="12.75" customHeight="1">
      <c r="A288" s="167"/>
      <c r="B288" s="267">
        <f t="shared" si="1"/>
        <v>259</v>
      </c>
      <c r="C288" s="268">
        <f>IF(C287,DATE((YEAR(C287)-1900),MONTH(C287)+1,IF(DAY(C287)&gt;DAY(DATE((YEAR(C287)-1900),MONTH(C287)+2,1)-1),DAY(DATE((YEAR(C287)-1900),MONTH(C287)+2,1)-1),DAY('19. Mortgage Analysis'!E$37))),"")</f>
        <v>52059</v>
      </c>
      <c r="D288" s="269">
        <f t="shared" si="2"/>
        <v>241748.0701703224</v>
      </c>
      <c r="E288" s="269">
        <f>('19. Mortgage Analysis'!$E$35/12)*D288</f>
        <v>654.73435671128982</v>
      </c>
      <c r="F288" s="438">
        <f>'19. Mortgage Analysis'!$E$45-'21. Mortgage Amortization'!E288</f>
        <v>2060.9530743003652</v>
      </c>
      <c r="G288" s="269">
        <f t="shared" si="3"/>
        <v>239687.11709602203</v>
      </c>
      <c r="H288" s="270">
        <f t="shared" si="4"/>
        <v>319050.16172804078</v>
      </c>
      <c r="I288" s="269">
        <f t="shared" si="5"/>
        <v>384312.88290397776</v>
      </c>
      <c r="J288" s="167"/>
      <c r="K288" s="167"/>
      <c r="L288" s="336"/>
      <c r="M288" s="167"/>
      <c r="N288" s="170"/>
      <c r="O288" s="167"/>
      <c r="P288" s="167"/>
      <c r="Q288" s="167"/>
      <c r="R288" s="167"/>
      <c r="S288" s="167"/>
      <c r="T288" s="167"/>
      <c r="U288" s="167"/>
      <c r="V288" s="167"/>
      <c r="W288" s="167"/>
      <c r="X288" s="167"/>
      <c r="Y288" s="167"/>
    </row>
    <row r="289" spans="1:25" ht="12.75" customHeight="1">
      <c r="A289" s="167"/>
      <c r="B289" s="267">
        <f t="shared" si="1"/>
        <v>260</v>
      </c>
      <c r="C289" s="268">
        <f>IF(C288,DATE((YEAR(C288)-1900),MONTH(C288)+1,IF(DAY(C288)&gt;DAY(DATE((YEAR(C288)-1900),MONTH(C288)+2,1)-1),DAY(DATE((YEAR(C288)-1900),MONTH(C288)+2,1)-1),DAY('19. Mortgage Analysis'!E$37))),"")</f>
        <v>52090</v>
      </c>
      <c r="D289" s="269">
        <f t="shared" si="2"/>
        <v>239687.11709602203</v>
      </c>
      <c r="E289" s="269">
        <f>('19. Mortgage Analysis'!$E$35/12)*D289</f>
        <v>649.15260880172639</v>
      </c>
      <c r="F289" s="438">
        <f>'19. Mortgage Analysis'!$E$45-'21. Mortgage Amortization'!E289</f>
        <v>2066.5348222099287</v>
      </c>
      <c r="G289" s="269">
        <f t="shared" si="3"/>
        <v>237620.58227381209</v>
      </c>
      <c r="H289" s="270">
        <f t="shared" si="4"/>
        <v>319699.31433684251</v>
      </c>
      <c r="I289" s="269">
        <f t="shared" si="5"/>
        <v>386379.41772618768</v>
      </c>
      <c r="J289" s="167"/>
      <c r="K289" s="167"/>
      <c r="L289" s="336"/>
      <c r="M289" s="167"/>
      <c r="N289" s="170"/>
      <c r="O289" s="167"/>
      <c r="P289" s="167"/>
      <c r="Q289" s="167"/>
      <c r="R289" s="167"/>
      <c r="S289" s="167"/>
      <c r="T289" s="167"/>
      <c r="U289" s="167"/>
      <c r="V289" s="167"/>
      <c r="W289" s="167"/>
      <c r="X289" s="167"/>
      <c r="Y289" s="167"/>
    </row>
    <row r="290" spans="1:25" ht="12.75" customHeight="1">
      <c r="A290" s="167"/>
      <c r="B290" s="267">
        <f t="shared" si="1"/>
        <v>261</v>
      </c>
      <c r="C290" s="268">
        <f>IF(C289,DATE((YEAR(C289)-1900),MONTH(C289)+1,IF(DAY(C289)&gt;DAY(DATE((YEAR(C289)-1900),MONTH(C289)+2,1)-1),DAY(DATE((YEAR(C289)-1900),MONTH(C289)+2,1)-1),DAY('19. Mortgage Analysis'!E$37))),"")</f>
        <v>52121</v>
      </c>
      <c r="D290" s="269">
        <f t="shared" si="2"/>
        <v>237620.58227381209</v>
      </c>
      <c r="E290" s="269">
        <f>('19. Mortgage Analysis'!$E$35/12)*D290</f>
        <v>643.55574365824111</v>
      </c>
      <c r="F290" s="438">
        <f>'19. Mortgage Analysis'!$E$45-'21. Mortgage Amortization'!E290</f>
        <v>2072.1316873534138</v>
      </c>
      <c r="G290" s="269">
        <f t="shared" si="3"/>
        <v>235548.45058645867</v>
      </c>
      <c r="H290" s="270">
        <f t="shared" si="4"/>
        <v>320342.87008050072</v>
      </c>
      <c r="I290" s="269">
        <f t="shared" si="5"/>
        <v>388451.5494135411</v>
      </c>
      <c r="J290" s="167"/>
      <c r="K290" s="167"/>
      <c r="L290" s="336"/>
      <c r="M290" s="167"/>
      <c r="N290" s="170"/>
      <c r="O290" s="167"/>
      <c r="P290" s="167"/>
      <c r="Q290" s="167"/>
      <c r="R290" s="167"/>
      <c r="S290" s="167"/>
      <c r="T290" s="167"/>
      <c r="U290" s="167"/>
      <c r="V290" s="167"/>
      <c r="W290" s="167"/>
      <c r="X290" s="167"/>
      <c r="Y290" s="167"/>
    </row>
    <row r="291" spans="1:25" ht="12.75" customHeight="1">
      <c r="A291" s="167"/>
      <c r="B291" s="267">
        <f t="shared" si="1"/>
        <v>262</v>
      </c>
      <c r="C291" s="268">
        <f>IF(C290,DATE((YEAR(C290)-1900),MONTH(C290)+1,IF(DAY(C290)&gt;DAY(DATE((YEAR(C290)-1900),MONTH(C290)+2,1)-1),DAY(DATE((YEAR(C290)-1900),MONTH(C290)+2,1)-1),DAY('19. Mortgage Analysis'!E$37))),"")</f>
        <v>52151</v>
      </c>
      <c r="D291" s="269">
        <f t="shared" si="2"/>
        <v>235548.45058645867</v>
      </c>
      <c r="E291" s="269">
        <f>('19. Mortgage Analysis'!$E$35/12)*D291</f>
        <v>637.94372033832553</v>
      </c>
      <c r="F291" s="438">
        <f>'19. Mortgage Analysis'!$E$45-'21. Mortgage Amortization'!E291</f>
        <v>2077.7437106733296</v>
      </c>
      <c r="G291" s="269">
        <f t="shared" si="3"/>
        <v>233470.70687578534</v>
      </c>
      <c r="H291" s="270">
        <f t="shared" si="4"/>
        <v>320980.81380083907</v>
      </c>
      <c r="I291" s="269">
        <f t="shared" si="5"/>
        <v>390529.29312421446</v>
      </c>
      <c r="J291" s="167"/>
      <c r="K291" s="167"/>
      <c r="L291" s="336"/>
      <c r="M291" s="167"/>
      <c r="N291" s="170"/>
      <c r="O291" s="167"/>
      <c r="P291" s="167"/>
      <c r="Q291" s="167"/>
      <c r="R291" s="167"/>
      <c r="S291" s="167"/>
      <c r="T291" s="167"/>
      <c r="U291" s="167"/>
      <c r="V291" s="167"/>
      <c r="W291" s="167"/>
      <c r="X291" s="167"/>
      <c r="Y291" s="167"/>
    </row>
    <row r="292" spans="1:25" ht="12.75" customHeight="1">
      <c r="A292" s="167"/>
      <c r="B292" s="267">
        <f t="shared" si="1"/>
        <v>263</v>
      </c>
      <c r="C292" s="268">
        <f>IF(C291,DATE((YEAR(C291)-1900),MONTH(C291)+1,IF(DAY(C291)&gt;DAY(DATE((YEAR(C291)-1900),MONTH(C291)+2,1)-1),DAY(DATE((YEAR(C291)-1900),MONTH(C291)+2,1)-1),DAY('19. Mortgage Analysis'!E$37))),"")</f>
        <v>52182</v>
      </c>
      <c r="D292" s="269">
        <f t="shared" si="2"/>
        <v>233470.70687578534</v>
      </c>
      <c r="E292" s="269">
        <f>('19. Mortgage Analysis'!$E$35/12)*D292</f>
        <v>632.31649778858537</v>
      </c>
      <c r="F292" s="438">
        <f>'19. Mortgage Analysis'!$E$45-'21. Mortgage Amortization'!E292</f>
        <v>2083.3709332230696</v>
      </c>
      <c r="G292" s="269">
        <f t="shared" si="3"/>
        <v>231387.33594256226</v>
      </c>
      <c r="H292" s="270">
        <f t="shared" si="4"/>
        <v>321613.13029862766</v>
      </c>
      <c r="I292" s="269">
        <f t="shared" si="5"/>
        <v>392612.66405743751</v>
      </c>
      <c r="J292" s="167"/>
      <c r="K292" s="167"/>
      <c r="L292" s="336"/>
      <c r="M292" s="167"/>
      <c r="N292" s="170"/>
      <c r="O292" s="167"/>
      <c r="P292" s="167"/>
      <c r="Q292" s="167"/>
      <c r="R292" s="167"/>
      <c r="S292" s="167"/>
      <c r="T292" s="167"/>
      <c r="U292" s="167"/>
      <c r="V292" s="167"/>
      <c r="W292" s="167"/>
      <c r="X292" s="167"/>
      <c r="Y292" s="167"/>
    </row>
    <row r="293" spans="1:25" ht="12.75" customHeight="1">
      <c r="A293" s="167"/>
      <c r="B293" s="267">
        <f t="shared" si="1"/>
        <v>264</v>
      </c>
      <c r="C293" s="268">
        <f>IF(C292,DATE((YEAR(C292)-1900),MONTH(C292)+1,IF(DAY(C292)&gt;DAY(DATE((YEAR(C292)-1900),MONTH(C292)+2,1)-1),DAY(DATE((YEAR(C292)-1900),MONTH(C292)+2,1)-1),DAY('19. Mortgage Analysis'!E$37))),"")</f>
        <v>52212</v>
      </c>
      <c r="D293" s="269">
        <f t="shared" si="2"/>
        <v>231387.33594256226</v>
      </c>
      <c r="E293" s="269">
        <f>('19. Mortgage Analysis'!$E$35/12)*D293</f>
        <v>626.67403484443946</v>
      </c>
      <c r="F293" s="438">
        <f>'19. Mortgage Analysis'!$E$45-'21. Mortgage Amortization'!E293</f>
        <v>2089.0133961672154</v>
      </c>
      <c r="G293" s="269">
        <f t="shared" si="3"/>
        <v>229298.32254639504</v>
      </c>
      <c r="H293" s="270">
        <f t="shared" si="4"/>
        <v>322239.8043334721</v>
      </c>
      <c r="I293" s="269">
        <f t="shared" si="5"/>
        <v>394701.6774536047</v>
      </c>
      <c r="J293" s="167"/>
      <c r="K293" s="167"/>
      <c r="L293" s="336"/>
      <c r="M293" s="167"/>
      <c r="N293" s="170"/>
      <c r="O293" s="167"/>
      <c r="P293" s="167"/>
      <c r="Q293" s="167"/>
      <c r="R293" s="167"/>
      <c r="S293" s="167"/>
      <c r="T293" s="167"/>
      <c r="U293" s="167"/>
      <c r="V293" s="167"/>
      <c r="W293" s="167"/>
      <c r="X293" s="167"/>
      <c r="Y293" s="167"/>
    </row>
    <row r="294" spans="1:25" ht="12.75" customHeight="1">
      <c r="A294" s="167"/>
      <c r="B294" s="267">
        <f t="shared" si="1"/>
        <v>265</v>
      </c>
      <c r="C294" s="268">
        <f>IF(C293,DATE((YEAR(C293)-1900),MONTH(C293)+1,IF(DAY(C293)&gt;DAY(DATE((YEAR(C293)-1900),MONTH(C293)+2,1)-1),DAY(DATE((YEAR(C293)-1900),MONTH(C293)+2,1)-1),DAY('19. Mortgage Analysis'!E$37))),"")</f>
        <v>52243</v>
      </c>
      <c r="D294" s="269">
        <f t="shared" si="2"/>
        <v>229298.32254639504</v>
      </c>
      <c r="E294" s="269">
        <f>('19. Mortgage Analysis'!$E$35/12)*D294</f>
        <v>621.0162902298199</v>
      </c>
      <c r="F294" s="438">
        <f>'19. Mortgage Analysis'!$E$45-'21. Mortgage Amortization'!E294</f>
        <v>2094.6711407818352</v>
      </c>
      <c r="G294" s="269">
        <f t="shared" si="3"/>
        <v>227203.6514056132</v>
      </c>
      <c r="H294" s="270">
        <f t="shared" si="4"/>
        <v>322860.8206237019</v>
      </c>
      <c r="I294" s="269">
        <f t="shared" si="5"/>
        <v>396796.34859438654</v>
      </c>
      <c r="J294" s="167"/>
      <c r="K294" s="167"/>
      <c r="L294" s="336"/>
      <c r="M294" s="167"/>
      <c r="N294" s="170"/>
      <c r="O294" s="167"/>
      <c r="P294" s="167"/>
      <c r="Q294" s="167"/>
      <c r="R294" s="167"/>
      <c r="S294" s="167"/>
      <c r="T294" s="167"/>
      <c r="U294" s="167"/>
      <c r="V294" s="167"/>
      <c r="W294" s="167"/>
      <c r="X294" s="167"/>
      <c r="Y294" s="167"/>
    </row>
    <row r="295" spans="1:25" ht="12.75" customHeight="1">
      <c r="A295" s="167"/>
      <c r="B295" s="267">
        <f t="shared" si="1"/>
        <v>266</v>
      </c>
      <c r="C295" s="268">
        <f>IF(C294,DATE((YEAR(C294)-1900),MONTH(C294)+1,IF(DAY(C294)&gt;DAY(DATE((YEAR(C294)-1900),MONTH(C294)+2,1)-1),DAY(DATE((YEAR(C294)-1900),MONTH(C294)+2,1)-1),DAY('19. Mortgage Analysis'!E$37))),"")</f>
        <v>52274</v>
      </c>
      <c r="D295" s="269">
        <f t="shared" si="2"/>
        <v>227203.6514056132</v>
      </c>
      <c r="E295" s="269">
        <f>('19. Mortgage Analysis'!$E$35/12)*D295</f>
        <v>615.34322255686914</v>
      </c>
      <c r="F295" s="438">
        <f>'19. Mortgage Analysis'!$E$45-'21. Mortgage Amortization'!E295</f>
        <v>2100.344208454786</v>
      </c>
      <c r="G295" s="269">
        <f t="shared" si="3"/>
        <v>225103.3071971584</v>
      </c>
      <c r="H295" s="270">
        <f t="shared" si="4"/>
        <v>323476.16384625877</v>
      </c>
      <c r="I295" s="269">
        <f t="shared" si="5"/>
        <v>398896.69280284131</v>
      </c>
      <c r="J295" s="167"/>
      <c r="K295" s="167"/>
      <c r="L295" s="336"/>
      <c r="M295" s="167"/>
      <c r="N295" s="170"/>
      <c r="O295" s="167"/>
      <c r="P295" s="167"/>
      <c r="Q295" s="167"/>
      <c r="R295" s="167"/>
      <c r="S295" s="167"/>
      <c r="T295" s="167"/>
      <c r="U295" s="167"/>
      <c r="V295" s="167"/>
      <c r="W295" s="167"/>
      <c r="X295" s="167"/>
      <c r="Y295" s="167"/>
    </row>
    <row r="296" spans="1:25" ht="12.75" customHeight="1">
      <c r="A296" s="167"/>
      <c r="B296" s="267">
        <f t="shared" si="1"/>
        <v>267</v>
      </c>
      <c r="C296" s="268">
        <f>IF(C295,DATE((YEAR(C295)-1900),MONTH(C295)+1,IF(DAY(C295)&gt;DAY(DATE((YEAR(C295)-1900),MONTH(C295)+2,1)-1),DAY(DATE((YEAR(C295)-1900),MONTH(C295)+2,1)-1),DAY('19. Mortgage Analysis'!E$37))),"")</f>
        <v>52302</v>
      </c>
      <c r="D296" s="269">
        <f t="shared" si="2"/>
        <v>225103.3071971584</v>
      </c>
      <c r="E296" s="269">
        <f>('19. Mortgage Analysis'!$E$35/12)*D296</f>
        <v>609.65479032563735</v>
      </c>
      <c r="F296" s="438">
        <f>'19. Mortgage Analysis'!$E$45-'21. Mortgage Amortization'!E296</f>
        <v>2106.0326406860177</v>
      </c>
      <c r="G296" s="269">
        <f t="shared" si="3"/>
        <v>222997.27455647237</v>
      </c>
      <c r="H296" s="270">
        <f t="shared" si="4"/>
        <v>324085.81863658439</v>
      </c>
      <c r="I296" s="269">
        <f t="shared" si="5"/>
        <v>401002.72544352734</v>
      </c>
      <c r="J296" s="167"/>
      <c r="K296" s="167"/>
      <c r="L296" s="336"/>
      <c r="M296" s="167"/>
      <c r="N296" s="170"/>
      <c r="O296" s="167"/>
      <c r="P296" s="167"/>
      <c r="Q296" s="167"/>
      <c r="R296" s="167"/>
      <c r="S296" s="167"/>
      <c r="T296" s="167"/>
      <c r="U296" s="167"/>
      <c r="V296" s="167"/>
      <c r="W296" s="167"/>
      <c r="X296" s="167"/>
      <c r="Y296" s="167"/>
    </row>
    <row r="297" spans="1:25" ht="12.75" customHeight="1">
      <c r="A297" s="167"/>
      <c r="B297" s="267">
        <f t="shared" si="1"/>
        <v>268</v>
      </c>
      <c r="C297" s="268">
        <f>IF(C296,DATE((YEAR(C296)-1900),MONTH(C296)+1,IF(DAY(C296)&gt;DAY(DATE((YEAR(C296)-1900),MONTH(C296)+2,1)-1),DAY(DATE((YEAR(C296)-1900),MONTH(C296)+2,1)-1),DAY('19. Mortgage Analysis'!E$37))),"")</f>
        <v>52333</v>
      </c>
      <c r="D297" s="269">
        <f t="shared" si="2"/>
        <v>222997.27455647237</v>
      </c>
      <c r="E297" s="269">
        <f>('19. Mortgage Analysis'!$E$35/12)*D297</f>
        <v>603.95095192377937</v>
      </c>
      <c r="F297" s="438">
        <f>'19. Mortgage Analysis'!$E$45-'21. Mortgage Amortization'!E297</f>
        <v>2111.7364790878755</v>
      </c>
      <c r="G297" s="269">
        <f t="shared" si="3"/>
        <v>220885.5380773845</v>
      </c>
      <c r="H297" s="270">
        <f t="shared" si="4"/>
        <v>324689.76958850818</v>
      </c>
      <c r="I297" s="269">
        <f t="shared" si="5"/>
        <v>403114.46192261518</v>
      </c>
      <c r="J297" s="167"/>
      <c r="K297" s="167"/>
      <c r="L297" s="336"/>
      <c r="M297" s="167"/>
      <c r="N297" s="170"/>
      <c r="O297" s="167"/>
      <c r="P297" s="167"/>
      <c r="Q297" s="167"/>
      <c r="R297" s="167"/>
      <c r="S297" s="167"/>
      <c r="T297" s="167"/>
      <c r="U297" s="167"/>
      <c r="V297" s="167"/>
      <c r="W297" s="167"/>
      <c r="X297" s="167"/>
      <c r="Y297" s="167"/>
    </row>
    <row r="298" spans="1:25" ht="12.75" customHeight="1">
      <c r="A298" s="167"/>
      <c r="B298" s="267">
        <f t="shared" si="1"/>
        <v>269</v>
      </c>
      <c r="C298" s="268">
        <f>IF(C297,DATE((YEAR(C297)-1900),MONTH(C297)+1,IF(DAY(C297)&gt;DAY(DATE((YEAR(C297)-1900),MONTH(C297)+2,1)-1),DAY(DATE((YEAR(C297)-1900),MONTH(C297)+2,1)-1),DAY('19. Mortgage Analysis'!E$37))),"")</f>
        <v>52363</v>
      </c>
      <c r="D298" s="269">
        <f t="shared" si="2"/>
        <v>220885.5380773845</v>
      </c>
      <c r="E298" s="269">
        <f>('19. Mortgage Analysis'!$E$35/12)*D298</f>
        <v>598.23166562624965</v>
      </c>
      <c r="F298" s="438">
        <f>'19. Mortgage Analysis'!$E$45-'21. Mortgage Amortization'!E298</f>
        <v>2117.4557653854054</v>
      </c>
      <c r="G298" s="269">
        <f t="shared" si="3"/>
        <v>218768.08231199908</v>
      </c>
      <c r="H298" s="270">
        <f t="shared" si="4"/>
        <v>325288.0012541344</v>
      </c>
      <c r="I298" s="269">
        <f t="shared" si="5"/>
        <v>405231.9176880006</v>
      </c>
      <c r="J298" s="167"/>
      <c r="K298" s="167"/>
      <c r="L298" s="336"/>
      <c r="M298" s="167"/>
      <c r="N298" s="170"/>
      <c r="O298" s="167"/>
      <c r="P298" s="167"/>
      <c r="Q298" s="167"/>
      <c r="R298" s="167"/>
      <c r="S298" s="167"/>
      <c r="T298" s="167"/>
      <c r="U298" s="167"/>
      <c r="V298" s="167"/>
      <c r="W298" s="167"/>
      <c r="X298" s="167"/>
      <c r="Y298" s="167"/>
    </row>
    <row r="299" spans="1:25" ht="12.75" customHeight="1">
      <c r="A299" s="167"/>
      <c r="B299" s="267">
        <f t="shared" si="1"/>
        <v>270</v>
      </c>
      <c r="C299" s="268">
        <f>IF(C298,DATE((YEAR(C298)-1900),MONTH(C298)+1,IF(DAY(C298)&gt;DAY(DATE((YEAR(C298)-1900),MONTH(C298)+2,1)-1),DAY(DATE((YEAR(C298)-1900),MONTH(C298)+2,1)-1),DAY('19. Mortgage Analysis'!E$37))),"")</f>
        <v>52394</v>
      </c>
      <c r="D299" s="269">
        <f t="shared" si="2"/>
        <v>218768.08231199908</v>
      </c>
      <c r="E299" s="269">
        <f>('19. Mortgage Analysis'!$E$35/12)*D299</f>
        <v>592.49688959499758</v>
      </c>
      <c r="F299" s="438">
        <f>'19. Mortgage Analysis'!$E$45-'21. Mortgage Amortization'!E299</f>
        <v>2123.1905414166577</v>
      </c>
      <c r="G299" s="269">
        <f t="shared" si="3"/>
        <v>216644.89177058241</v>
      </c>
      <c r="H299" s="270">
        <f t="shared" si="4"/>
        <v>325880.4981437294</v>
      </c>
      <c r="I299" s="269">
        <f t="shared" si="5"/>
        <v>407355.10822941724</v>
      </c>
      <c r="J299" s="167"/>
      <c r="K299" s="167"/>
      <c r="L299" s="336"/>
      <c r="M299" s="167"/>
      <c r="N299" s="170"/>
      <c r="O299" s="167"/>
      <c r="P299" s="167"/>
      <c r="Q299" s="167"/>
      <c r="R299" s="167"/>
      <c r="S299" s="167"/>
      <c r="T299" s="167"/>
      <c r="U299" s="167"/>
      <c r="V299" s="167"/>
      <c r="W299" s="167"/>
      <c r="X299" s="167"/>
      <c r="Y299" s="167"/>
    </row>
    <row r="300" spans="1:25" ht="12.75" customHeight="1">
      <c r="A300" s="167"/>
      <c r="B300" s="267">
        <f t="shared" si="1"/>
        <v>271</v>
      </c>
      <c r="C300" s="268">
        <f>IF(C299,DATE((YEAR(C299)-1900),MONTH(C299)+1,IF(DAY(C299)&gt;DAY(DATE((YEAR(C299)-1900),MONTH(C299)+2,1)-1),DAY(DATE((YEAR(C299)-1900),MONTH(C299)+2,1)-1),DAY('19. Mortgage Analysis'!E$37))),"")</f>
        <v>52424</v>
      </c>
      <c r="D300" s="269">
        <f t="shared" si="2"/>
        <v>216644.89177058241</v>
      </c>
      <c r="E300" s="269">
        <f>('19. Mortgage Analysis'!$E$35/12)*D300</f>
        <v>586.74658187866078</v>
      </c>
      <c r="F300" s="438">
        <f>'19. Mortgage Analysis'!$E$45-'21. Mortgage Amortization'!E300</f>
        <v>2128.9408491329941</v>
      </c>
      <c r="G300" s="269">
        <f t="shared" si="3"/>
        <v>214515.95092144943</v>
      </c>
      <c r="H300" s="270">
        <f t="shared" si="4"/>
        <v>326467.24472560809</v>
      </c>
      <c r="I300" s="269">
        <f t="shared" si="5"/>
        <v>409484.04907855025</v>
      </c>
      <c r="J300" s="167"/>
      <c r="K300" s="167"/>
      <c r="L300" s="336"/>
      <c r="M300" s="167"/>
      <c r="N300" s="170"/>
      <c r="O300" s="167"/>
      <c r="P300" s="167"/>
      <c r="Q300" s="167"/>
      <c r="R300" s="167"/>
      <c r="S300" s="167"/>
      <c r="T300" s="167"/>
      <c r="U300" s="167"/>
      <c r="V300" s="167"/>
      <c r="W300" s="167"/>
      <c r="X300" s="167"/>
      <c r="Y300" s="167"/>
    </row>
    <row r="301" spans="1:25" ht="12.75" customHeight="1">
      <c r="A301" s="167"/>
      <c r="B301" s="267">
        <f t="shared" si="1"/>
        <v>272</v>
      </c>
      <c r="C301" s="268">
        <f>IF(C300,DATE((YEAR(C300)-1900),MONTH(C300)+1,IF(DAY(C300)&gt;DAY(DATE((YEAR(C300)-1900),MONTH(C300)+2,1)-1),DAY(DATE((YEAR(C300)-1900),MONTH(C300)+2,1)-1),DAY('19. Mortgage Analysis'!E$37))),"")</f>
        <v>52455</v>
      </c>
      <c r="D301" s="269">
        <f t="shared" si="2"/>
        <v>214515.95092144943</v>
      </c>
      <c r="E301" s="269">
        <f>('19. Mortgage Analysis'!$E$35/12)*D301</f>
        <v>580.9807004122589</v>
      </c>
      <c r="F301" s="438">
        <f>'19. Mortgage Analysis'!$E$45-'21. Mortgage Amortization'!E301</f>
        <v>2134.706730599396</v>
      </c>
      <c r="G301" s="269">
        <f t="shared" si="3"/>
        <v>212381.24419085003</v>
      </c>
      <c r="H301" s="270">
        <f t="shared" si="4"/>
        <v>327048.22542602033</v>
      </c>
      <c r="I301" s="269">
        <f t="shared" si="5"/>
        <v>411618.75580914965</v>
      </c>
      <c r="J301" s="167"/>
      <c r="K301" s="167"/>
      <c r="L301" s="336"/>
      <c r="M301" s="167"/>
      <c r="N301" s="170"/>
      <c r="O301" s="167"/>
      <c r="P301" s="167"/>
      <c r="Q301" s="167"/>
      <c r="R301" s="167"/>
      <c r="S301" s="167"/>
      <c r="T301" s="167"/>
      <c r="U301" s="167"/>
      <c r="V301" s="167"/>
      <c r="W301" s="167"/>
      <c r="X301" s="167"/>
      <c r="Y301" s="167"/>
    </row>
    <row r="302" spans="1:25" ht="12.75" customHeight="1">
      <c r="A302" s="167"/>
      <c r="B302" s="267">
        <f t="shared" si="1"/>
        <v>273</v>
      </c>
      <c r="C302" s="268">
        <f>IF(C301,DATE((YEAR(C301)-1900),MONTH(C301)+1,IF(DAY(C301)&gt;DAY(DATE((YEAR(C301)-1900),MONTH(C301)+2,1)-1),DAY(DATE((YEAR(C301)-1900),MONTH(C301)+2,1)-1),DAY('19. Mortgage Analysis'!E$37))),"")</f>
        <v>52486</v>
      </c>
      <c r="D302" s="269">
        <f t="shared" si="2"/>
        <v>212381.24419085003</v>
      </c>
      <c r="E302" s="269">
        <f>('19. Mortgage Analysis'!$E$35/12)*D302</f>
        <v>575.19920301688558</v>
      </c>
      <c r="F302" s="438">
        <f>'19. Mortgage Analysis'!$E$45-'21. Mortgage Amortization'!E302</f>
        <v>2140.4882279947697</v>
      </c>
      <c r="G302" s="269">
        <f t="shared" si="3"/>
        <v>210240.75596285527</v>
      </c>
      <c r="H302" s="270">
        <f t="shared" si="4"/>
        <v>327623.42462903721</v>
      </c>
      <c r="I302" s="269">
        <f t="shared" si="5"/>
        <v>413759.24403714441</v>
      </c>
      <c r="J302" s="167"/>
      <c r="K302" s="167"/>
      <c r="L302" s="336"/>
      <c r="M302" s="167"/>
      <c r="N302" s="170"/>
      <c r="O302" s="167"/>
      <c r="P302" s="167"/>
      <c r="Q302" s="167"/>
      <c r="R302" s="167"/>
      <c r="S302" s="167"/>
      <c r="T302" s="167"/>
      <c r="U302" s="167"/>
      <c r="V302" s="167"/>
      <c r="W302" s="167"/>
      <c r="X302" s="167"/>
      <c r="Y302" s="167"/>
    </row>
    <row r="303" spans="1:25" ht="12.75" customHeight="1">
      <c r="A303" s="167"/>
      <c r="B303" s="267">
        <f t="shared" si="1"/>
        <v>274</v>
      </c>
      <c r="C303" s="268">
        <f>IF(C302,DATE((YEAR(C302)-1900),MONTH(C302)+1,IF(DAY(C302)&gt;DAY(DATE((YEAR(C302)-1900),MONTH(C302)+2,1)-1),DAY(DATE((YEAR(C302)-1900),MONTH(C302)+2,1)-1),DAY('19. Mortgage Analysis'!E$37))),"")</f>
        <v>52516</v>
      </c>
      <c r="D303" s="269">
        <f t="shared" si="2"/>
        <v>210240.75596285527</v>
      </c>
      <c r="E303" s="269">
        <f>('19. Mortgage Analysis'!$E$35/12)*D303</f>
        <v>569.40204739939975</v>
      </c>
      <c r="F303" s="438">
        <f>'19. Mortgage Analysis'!$E$45-'21. Mortgage Amortization'!E303</f>
        <v>2146.2853836122554</v>
      </c>
      <c r="G303" s="269">
        <f t="shared" si="3"/>
        <v>208094.470579243</v>
      </c>
      <c r="H303" s="270">
        <f t="shared" si="4"/>
        <v>328192.82667643658</v>
      </c>
      <c r="I303" s="269">
        <f t="shared" si="5"/>
        <v>415905.52942075668</v>
      </c>
      <c r="J303" s="167"/>
      <c r="K303" s="167"/>
      <c r="L303" s="336"/>
      <c r="M303" s="167"/>
      <c r="N303" s="170"/>
      <c r="O303" s="167"/>
      <c r="P303" s="167"/>
      <c r="Q303" s="167"/>
      <c r="R303" s="167"/>
      <c r="S303" s="167"/>
      <c r="T303" s="167"/>
      <c r="U303" s="167"/>
      <c r="V303" s="167"/>
      <c r="W303" s="167"/>
      <c r="X303" s="167"/>
      <c r="Y303" s="167"/>
    </row>
    <row r="304" spans="1:25" ht="12.75" customHeight="1">
      <c r="A304" s="167"/>
      <c r="B304" s="267">
        <f t="shared" si="1"/>
        <v>275</v>
      </c>
      <c r="C304" s="268">
        <f>IF(C303,DATE((YEAR(C303)-1900),MONTH(C303)+1,IF(DAY(C303)&gt;DAY(DATE((YEAR(C303)-1900),MONTH(C303)+2,1)-1),DAY(DATE((YEAR(C303)-1900),MONTH(C303)+2,1)-1),DAY('19. Mortgage Analysis'!E$37))),"")</f>
        <v>52547</v>
      </c>
      <c r="D304" s="269">
        <f t="shared" si="2"/>
        <v>208094.470579243</v>
      </c>
      <c r="E304" s="269">
        <f>('19. Mortgage Analysis'!$E$35/12)*D304</f>
        <v>563.58919115211654</v>
      </c>
      <c r="F304" s="438">
        <f>'19. Mortgage Analysis'!$E$45-'21. Mortgage Amortization'!E304</f>
        <v>2152.0982398595384</v>
      </c>
      <c r="G304" s="269">
        <f t="shared" si="3"/>
        <v>205942.37233938347</v>
      </c>
      <c r="H304" s="270">
        <f t="shared" si="4"/>
        <v>328756.41586758872</v>
      </c>
      <c r="I304" s="269">
        <f t="shared" si="5"/>
        <v>418057.62766061624</v>
      </c>
      <c r="J304" s="167"/>
      <c r="K304" s="167"/>
      <c r="L304" s="336"/>
      <c r="M304" s="167"/>
      <c r="N304" s="170"/>
      <c r="O304" s="167"/>
      <c r="P304" s="167"/>
      <c r="Q304" s="167"/>
      <c r="R304" s="167"/>
      <c r="S304" s="167"/>
      <c r="T304" s="167"/>
      <c r="U304" s="167"/>
      <c r="V304" s="167"/>
      <c r="W304" s="167"/>
      <c r="X304" s="167"/>
      <c r="Y304" s="167"/>
    </row>
    <row r="305" spans="1:25" ht="12.75" customHeight="1">
      <c r="A305" s="167"/>
      <c r="B305" s="267">
        <f t="shared" si="1"/>
        <v>276</v>
      </c>
      <c r="C305" s="268">
        <f>IF(C304,DATE((YEAR(C304)-1900),MONTH(C304)+1,IF(DAY(C304)&gt;DAY(DATE((YEAR(C304)-1900),MONTH(C304)+2,1)-1),DAY(DATE((YEAR(C304)-1900),MONTH(C304)+2,1)-1),DAY('19. Mortgage Analysis'!E$37))),"")</f>
        <v>52577</v>
      </c>
      <c r="D305" s="269">
        <f t="shared" si="2"/>
        <v>205942.37233938347</v>
      </c>
      <c r="E305" s="269">
        <f>('19. Mortgage Analysis'!$E$35/12)*D305</f>
        <v>557.76059175249691</v>
      </c>
      <c r="F305" s="438">
        <f>'19. Mortgage Analysis'!$E$45-'21. Mortgage Amortization'!E305</f>
        <v>2157.926839259158</v>
      </c>
      <c r="G305" s="269">
        <f t="shared" si="3"/>
        <v>203784.4455001243</v>
      </c>
      <c r="H305" s="270">
        <f t="shared" si="4"/>
        <v>329314.17645934119</v>
      </c>
      <c r="I305" s="269">
        <f t="shared" si="5"/>
        <v>420215.5544998754</v>
      </c>
      <c r="J305" s="167"/>
      <c r="K305" s="167"/>
      <c r="L305" s="336"/>
      <c r="M305" s="167"/>
      <c r="N305" s="170"/>
      <c r="O305" s="167"/>
      <c r="P305" s="167"/>
      <c r="Q305" s="167"/>
      <c r="R305" s="167"/>
      <c r="S305" s="167"/>
      <c r="T305" s="167"/>
      <c r="U305" s="167"/>
      <c r="V305" s="167"/>
      <c r="W305" s="167"/>
      <c r="X305" s="167"/>
      <c r="Y305" s="167"/>
    </row>
    <row r="306" spans="1:25" ht="12.75" customHeight="1">
      <c r="A306" s="167"/>
      <c r="B306" s="267">
        <f t="shared" si="1"/>
        <v>277</v>
      </c>
      <c r="C306" s="268">
        <f>IF(C305,DATE((YEAR(C305)-1900),MONTH(C305)+1,IF(DAY(C305)&gt;DAY(DATE((YEAR(C305)-1900),MONTH(C305)+2,1)-1),DAY(DATE((YEAR(C305)-1900),MONTH(C305)+2,1)-1),DAY('19. Mortgage Analysis'!E$37))),"")</f>
        <v>52608</v>
      </c>
      <c r="D306" s="269">
        <f t="shared" si="2"/>
        <v>203784.4455001243</v>
      </c>
      <c r="E306" s="269">
        <f>('19. Mortgage Analysis'!$E$35/12)*D306</f>
        <v>551.91620656283669</v>
      </c>
      <c r="F306" s="438">
        <f>'19. Mortgage Analysis'!$E$45-'21. Mortgage Amortization'!E306</f>
        <v>2163.7712244488184</v>
      </c>
      <c r="G306" s="269">
        <f t="shared" si="3"/>
        <v>201620.6742756755</v>
      </c>
      <c r="H306" s="270">
        <f t="shared" si="4"/>
        <v>329866.09266590403</v>
      </c>
      <c r="I306" s="269">
        <f t="shared" si="5"/>
        <v>422379.32572432421</v>
      </c>
      <c r="J306" s="167"/>
      <c r="K306" s="167"/>
      <c r="L306" s="336"/>
      <c r="M306" s="167"/>
      <c r="N306" s="170"/>
      <c r="O306" s="167"/>
      <c r="P306" s="167"/>
      <c r="Q306" s="167"/>
      <c r="R306" s="167"/>
      <c r="S306" s="167"/>
      <c r="T306" s="167"/>
      <c r="U306" s="167"/>
      <c r="V306" s="167"/>
      <c r="W306" s="167"/>
      <c r="X306" s="167"/>
      <c r="Y306" s="167"/>
    </row>
    <row r="307" spans="1:25" ht="12.75" customHeight="1">
      <c r="A307" s="167"/>
      <c r="B307" s="267">
        <f t="shared" si="1"/>
        <v>278</v>
      </c>
      <c r="C307" s="268">
        <f>IF(C306,DATE((YEAR(C306)-1900),MONTH(C306)+1,IF(DAY(C306)&gt;DAY(DATE((YEAR(C306)-1900),MONTH(C306)+2,1)-1),DAY(DATE((YEAR(C306)-1900),MONTH(C306)+2,1)-1),DAY('19. Mortgage Analysis'!E$37))),"")</f>
        <v>52639</v>
      </c>
      <c r="D307" s="269">
        <f t="shared" si="2"/>
        <v>201620.6742756755</v>
      </c>
      <c r="E307" s="269">
        <f>('19. Mortgage Analysis'!$E$35/12)*D307</f>
        <v>546.05599282995445</v>
      </c>
      <c r="F307" s="438">
        <f>'19. Mortgage Analysis'!$E$45-'21. Mortgage Amortization'!E307</f>
        <v>2169.6314381817006</v>
      </c>
      <c r="G307" s="269">
        <f t="shared" si="3"/>
        <v>199451.04283749379</v>
      </c>
      <c r="H307" s="270">
        <f t="shared" si="4"/>
        <v>330412.14865873399</v>
      </c>
      <c r="I307" s="269">
        <f t="shared" si="5"/>
        <v>424548.95716250589</v>
      </c>
      <c r="J307" s="167"/>
      <c r="K307" s="167"/>
      <c r="L307" s="336"/>
      <c r="M307" s="167"/>
      <c r="N307" s="170"/>
      <c r="O307" s="167"/>
      <c r="P307" s="167"/>
      <c r="Q307" s="167"/>
      <c r="R307" s="167"/>
      <c r="S307" s="167"/>
      <c r="T307" s="167"/>
      <c r="U307" s="167"/>
      <c r="V307" s="167"/>
      <c r="W307" s="167"/>
      <c r="X307" s="167"/>
      <c r="Y307" s="167"/>
    </row>
    <row r="308" spans="1:25" ht="12.75" customHeight="1">
      <c r="A308" s="167"/>
      <c r="B308" s="267">
        <f t="shared" si="1"/>
        <v>279</v>
      </c>
      <c r="C308" s="268">
        <f>IF(C307,DATE((YEAR(C307)-1900),MONTH(C307)+1,IF(DAY(C307)&gt;DAY(DATE((YEAR(C307)-1900),MONTH(C307)+2,1)-1),DAY(DATE((YEAR(C307)-1900),MONTH(C307)+2,1)-1),DAY('19. Mortgage Analysis'!E$37))),"")</f>
        <v>52668</v>
      </c>
      <c r="D308" s="269">
        <f t="shared" si="2"/>
        <v>199451.04283749379</v>
      </c>
      <c r="E308" s="269">
        <f>('19. Mortgage Analysis'!$E$35/12)*D308</f>
        <v>540.17990768487903</v>
      </c>
      <c r="F308" s="438">
        <f>'19. Mortgage Analysis'!$E$45-'21. Mortgage Amortization'!E308</f>
        <v>2175.5075233267762</v>
      </c>
      <c r="G308" s="269">
        <f t="shared" si="3"/>
        <v>197275.53531416701</v>
      </c>
      <c r="H308" s="270">
        <f t="shared" si="4"/>
        <v>330952.32856641884</v>
      </c>
      <c r="I308" s="269">
        <f t="shared" si="5"/>
        <v>426724.46468583267</v>
      </c>
      <c r="J308" s="167"/>
      <c r="K308" s="167"/>
      <c r="L308" s="336"/>
      <c r="M308" s="167"/>
      <c r="N308" s="170"/>
      <c r="O308" s="167"/>
      <c r="P308" s="167"/>
      <c r="Q308" s="167"/>
      <c r="R308" s="167"/>
      <c r="S308" s="167"/>
      <c r="T308" s="167"/>
      <c r="U308" s="167"/>
      <c r="V308" s="167"/>
      <c r="W308" s="167"/>
      <c r="X308" s="167"/>
      <c r="Y308" s="167"/>
    </row>
    <row r="309" spans="1:25" ht="12.75" customHeight="1">
      <c r="A309" s="167"/>
      <c r="B309" s="267">
        <f t="shared" si="1"/>
        <v>280</v>
      </c>
      <c r="C309" s="268">
        <f>IF(C308,DATE((YEAR(C308)-1900),MONTH(C308)+1,IF(DAY(C308)&gt;DAY(DATE((YEAR(C308)-1900),MONTH(C308)+2,1)-1),DAY(DATE((YEAR(C308)-1900),MONTH(C308)+2,1)-1),DAY('19. Mortgage Analysis'!E$37))),"")</f>
        <v>52699</v>
      </c>
      <c r="D309" s="269">
        <f t="shared" si="2"/>
        <v>197275.53531416701</v>
      </c>
      <c r="E309" s="269">
        <f>('19. Mortgage Analysis'!$E$35/12)*D309</f>
        <v>534.28790814253568</v>
      </c>
      <c r="F309" s="438">
        <f>'19. Mortgage Analysis'!$E$45-'21. Mortgage Amortization'!E309</f>
        <v>2181.3995228691192</v>
      </c>
      <c r="G309" s="269">
        <f t="shared" si="3"/>
        <v>195094.13579129789</v>
      </c>
      <c r="H309" s="270">
        <f t="shared" si="4"/>
        <v>331486.61647456139</v>
      </c>
      <c r="I309" s="269">
        <f t="shared" si="5"/>
        <v>428905.86420870177</v>
      </c>
      <c r="J309" s="167"/>
      <c r="K309" s="167"/>
      <c r="L309" s="336"/>
      <c r="M309" s="167"/>
      <c r="N309" s="170"/>
      <c r="O309" s="167"/>
      <c r="P309" s="167"/>
      <c r="Q309" s="167"/>
      <c r="R309" s="167"/>
      <c r="S309" s="167"/>
      <c r="T309" s="167"/>
      <c r="U309" s="167"/>
      <c r="V309" s="167"/>
      <c r="W309" s="167"/>
      <c r="X309" s="167"/>
      <c r="Y309" s="167"/>
    </row>
    <row r="310" spans="1:25" ht="12.75" customHeight="1">
      <c r="A310" s="167"/>
      <c r="B310" s="267">
        <f t="shared" si="1"/>
        <v>281</v>
      </c>
      <c r="C310" s="268">
        <f>IF(C309,DATE((YEAR(C309)-1900),MONTH(C309)+1,IF(DAY(C309)&gt;DAY(DATE((YEAR(C309)-1900),MONTH(C309)+2,1)-1),DAY(DATE((YEAR(C309)-1900),MONTH(C309)+2,1)-1),DAY('19. Mortgage Analysis'!E$37))),"")</f>
        <v>52729</v>
      </c>
      <c r="D310" s="269">
        <f t="shared" si="2"/>
        <v>195094.13579129789</v>
      </c>
      <c r="E310" s="269">
        <f>('19. Mortgage Analysis'!$E$35/12)*D310</f>
        <v>528.37995110143174</v>
      </c>
      <c r="F310" s="438">
        <f>'19. Mortgage Analysis'!$E$45-'21. Mortgage Amortization'!E310</f>
        <v>2187.3074799102233</v>
      </c>
      <c r="G310" s="269">
        <f t="shared" si="3"/>
        <v>192906.82831138765</v>
      </c>
      <c r="H310" s="270">
        <f t="shared" si="4"/>
        <v>332014.99642566283</v>
      </c>
      <c r="I310" s="269">
        <f t="shared" si="5"/>
        <v>431093.17168861197</v>
      </c>
      <c r="J310" s="167"/>
      <c r="K310" s="167"/>
      <c r="L310" s="336"/>
      <c r="M310" s="167"/>
      <c r="N310" s="170"/>
      <c r="O310" s="167"/>
      <c r="P310" s="167"/>
      <c r="Q310" s="167"/>
      <c r="R310" s="167"/>
      <c r="S310" s="167"/>
      <c r="T310" s="167"/>
      <c r="U310" s="167"/>
      <c r="V310" s="167"/>
      <c r="W310" s="167"/>
      <c r="X310" s="167"/>
      <c r="Y310" s="167"/>
    </row>
    <row r="311" spans="1:25" ht="12.75" customHeight="1">
      <c r="A311" s="167"/>
      <c r="B311" s="267">
        <f t="shared" si="1"/>
        <v>282</v>
      </c>
      <c r="C311" s="268">
        <f>IF(C310,DATE((YEAR(C310)-1900),MONTH(C310)+1,IF(DAY(C310)&gt;DAY(DATE((YEAR(C310)-1900),MONTH(C310)+2,1)-1),DAY(DATE((YEAR(C310)-1900),MONTH(C310)+2,1)-1),DAY('19. Mortgage Analysis'!E$37))),"")</f>
        <v>52760</v>
      </c>
      <c r="D311" s="269">
        <f t="shared" si="2"/>
        <v>192906.82831138765</v>
      </c>
      <c r="E311" s="269">
        <f>('19. Mortgage Analysis'!$E$35/12)*D311</f>
        <v>522.45599334334156</v>
      </c>
      <c r="F311" s="438">
        <f>'19. Mortgage Analysis'!$E$45-'21. Mortgage Amortization'!E311</f>
        <v>2193.2314376683134</v>
      </c>
      <c r="G311" s="269">
        <f t="shared" si="3"/>
        <v>190713.59687371933</v>
      </c>
      <c r="H311" s="270">
        <f t="shared" si="4"/>
        <v>332537.45241900615</v>
      </c>
      <c r="I311" s="269">
        <f t="shared" si="5"/>
        <v>433286.40312628029</v>
      </c>
      <c r="J311" s="167"/>
      <c r="K311" s="167"/>
      <c r="L311" s="336"/>
      <c r="M311" s="167"/>
      <c r="N311" s="170"/>
      <c r="O311" s="167"/>
      <c r="P311" s="167"/>
      <c r="Q311" s="167"/>
      <c r="R311" s="167"/>
      <c r="S311" s="167"/>
      <c r="T311" s="167"/>
      <c r="U311" s="167"/>
      <c r="V311" s="167"/>
      <c r="W311" s="167"/>
      <c r="X311" s="167"/>
      <c r="Y311" s="167"/>
    </row>
    <row r="312" spans="1:25" ht="12.75" customHeight="1">
      <c r="A312" s="167"/>
      <c r="B312" s="267">
        <f t="shared" si="1"/>
        <v>283</v>
      </c>
      <c r="C312" s="268">
        <f>IF(C311,DATE((YEAR(C311)-1900),MONTH(C311)+1,IF(DAY(C311)&gt;DAY(DATE((YEAR(C311)-1900),MONTH(C311)+2,1)-1),DAY(DATE((YEAR(C311)-1900),MONTH(C311)+2,1)-1),DAY('19. Mortgage Analysis'!E$37))),"")</f>
        <v>52790</v>
      </c>
      <c r="D312" s="269">
        <f t="shared" si="2"/>
        <v>190713.59687371933</v>
      </c>
      <c r="E312" s="269">
        <f>('19. Mortgage Analysis'!$E$35/12)*D312</f>
        <v>516.51599153298991</v>
      </c>
      <c r="F312" s="438">
        <f>'19. Mortgage Analysis'!$E$45-'21. Mortgage Amortization'!E312</f>
        <v>2199.171439478665</v>
      </c>
      <c r="G312" s="269">
        <f t="shared" si="3"/>
        <v>188514.42543424066</v>
      </c>
      <c r="H312" s="270">
        <f t="shared" si="4"/>
        <v>333053.96841053915</v>
      </c>
      <c r="I312" s="269">
        <f t="shared" si="5"/>
        <v>435485.57456575893</v>
      </c>
      <c r="J312" s="167"/>
      <c r="K312" s="167"/>
      <c r="L312" s="336"/>
      <c r="M312" s="167"/>
      <c r="N312" s="170"/>
      <c r="O312" s="167"/>
      <c r="P312" s="167"/>
      <c r="Q312" s="167"/>
      <c r="R312" s="167"/>
      <c r="S312" s="167"/>
      <c r="T312" s="167"/>
      <c r="U312" s="167"/>
      <c r="V312" s="167"/>
      <c r="W312" s="167"/>
      <c r="X312" s="167"/>
      <c r="Y312" s="167"/>
    </row>
    <row r="313" spans="1:25" ht="12.75" customHeight="1">
      <c r="A313" s="167"/>
      <c r="B313" s="267">
        <f t="shared" si="1"/>
        <v>284</v>
      </c>
      <c r="C313" s="268">
        <f>IF(C312,DATE((YEAR(C312)-1900),MONTH(C312)+1,IF(DAY(C312)&gt;DAY(DATE((YEAR(C312)-1900),MONTH(C312)+2,1)-1),DAY(DATE((YEAR(C312)-1900),MONTH(C312)+2,1)-1),DAY('19. Mortgage Analysis'!E$37))),"")</f>
        <v>52821</v>
      </c>
      <c r="D313" s="269">
        <f t="shared" si="2"/>
        <v>188514.42543424066</v>
      </c>
      <c r="E313" s="269">
        <f>('19. Mortgage Analysis'!$E$35/12)*D313</f>
        <v>510.55990221773516</v>
      </c>
      <c r="F313" s="438">
        <f>'19. Mortgage Analysis'!$E$45-'21. Mortgage Amortization'!E313</f>
        <v>2205.1275287939197</v>
      </c>
      <c r="G313" s="269">
        <f t="shared" si="3"/>
        <v>186309.29790544676</v>
      </c>
      <c r="H313" s="270">
        <f t="shared" si="4"/>
        <v>333564.52831275691</v>
      </c>
      <c r="I313" s="269">
        <f t="shared" si="5"/>
        <v>437690.70209455286</v>
      </c>
      <c r="J313" s="167"/>
      <c r="K313" s="167"/>
      <c r="L313" s="336"/>
      <c r="M313" s="167"/>
      <c r="N313" s="170"/>
      <c r="O313" s="167"/>
      <c r="P313" s="167"/>
      <c r="Q313" s="167"/>
      <c r="R313" s="167"/>
      <c r="S313" s="167"/>
      <c r="T313" s="167"/>
      <c r="U313" s="167"/>
      <c r="V313" s="167"/>
      <c r="W313" s="167"/>
      <c r="X313" s="167"/>
      <c r="Y313" s="167"/>
    </row>
    <row r="314" spans="1:25" ht="12.75" customHeight="1">
      <c r="A314" s="167"/>
      <c r="B314" s="267">
        <f t="shared" si="1"/>
        <v>285</v>
      </c>
      <c r="C314" s="268">
        <f>IF(C313,DATE((YEAR(C313)-1900),MONTH(C313)+1,IF(DAY(C313)&gt;DAY(DATE((YEAR(C313)-1900),MONTH(C313)+2,1)-1),DAY(DATE((YEAR(C313)-1900),MONTH(C313)+2,1)-1),DAY('19. Mortgage Analysis'!E$37))),"")</f>
        <v>52852</v>
      </c>
      <c r="D314" s="269">
        <f t="shared" si="2"/>
        <v>186309.29790544676</v>
      </c>
      <c r="E314" s="269">
        <f>('19. Mortgage Analysis'!$E$35/12)*D314</f>
        <v>504.58768182725163</v>
      </c>
      <c r="F314" s="438">
        <f>'19. Mortgage Analysis'!$E$45-'21. Mortgage Amortization'!E314</f>
        <v>2211.0997491844032</v>
      </c>
      <c r="G314" s="269">
        <f t="shared" si="3"/>
        <v>184098.19815626234</v>
      </c>
      <c r="H314" s="270">
        <f t="shared" si="4"/>
        <v>334069.11599458416</v>
      </c>
      <c r="I314" s="269">
        <f t="shared" si="5"/>
        <v>439901.80184373725</v>
      </c>
      <c r="J314" s="167"/>
      <c r="K314" s="167"/>
      <c r="L314" s="336"/>
      <c r="M314" s="167"/>
      <c r="N314" s="170"/>
      <c r="O314" s="167"/>
      <c r="P314" s="167"/>
      <c r="Q314" s="167"/>
      <c r="R314" s="167"/>
      <c r="S314" s="167"/>
      <c r="T314" s="167"/>
      <c r="U314" s="167"/>
      <c r="V314" s="167"/>
      <c r="W314" s="167"/>
      <c r="X314" s="167"/>
      <c r="Y314" s="167"/>
    </row>
    <row r="315" spans="1:25" ht="12.75" customHeight="1">
      <c r="A315" s="167"/>
      <c r="B315" s="267">
        <f t="shared" si="1"/>
        <v>286</v>
      </c>
      <c r="C315" s="268">
        <f>IF(C314,DATE((YEAR(C314)-1900),MONTH(C314)+1,IF(DAY(C314)&gt;DAY(DATE((YEAR(C314)-1900),MONTH(C314)+2,1)-1),DAY(DATE((YEAR(C314)-1900),MONTH(C314)+2,1)-1),DAY('19. Mortgage Analysis'!E$37))),"")</f>
        <v>52882</v>
      </c>
      <c r="D315" s="269">
        <f t="shared" si="2"/>
        <v>184098.19815626234</v>
      </c>
      <c r="E315" s="269">
        <f>('19. Mortgage Analysis'!$E$35/12)*D315</f>
        <v>498.59928667321054</v>
      </c>
      <c r="F315" s="438">
        <f>'19. Mortgage Analysis'!$E$45-'21. Mortgage Amortization'!E315</f>
        <v>2217.0881443384446</v>
      </c>
      <c r="G315" s="269">
        <f t="shared" si="3"/>
        <v>181881.11001192388</v>
      </c>
      <c r="H315" s="270">
        <f t="shared" si="4"/>
        <v>334567.71528125735</v>
      </c>
      <c r="I315" s="269">
        <f t="shared" si="5"/>
        <v>442118.88998807571</v>
      </c>
      <c r="J315" s="167"/>
      <c r="K315" s="167"/>
      <c r="L315" s="336"/>
      <c r="M315" s="167"/>
      <c r="N315" s="170"/>
      <c r="O315" s="167"/>
      <c r="P315" s="167"/>
      <c r="Q315" s="167"/>
      <c r="R315" s="167"/>
      <c r="S315" s="167"/>
      <c r="T315" s="167"/>
      <c r="U315" s="167"/>
      <c r="V315" s="167"/>
      <c r="W315" s="167"/>
      <c r="X315" s="167"/>
      <c r="Y315" s="167"/>
    </row>
    <row r="316" spans="1:25" ht="12.75" customHeight="1">
      <c r="A316" s="167"/>
      <c r="B316" s="267">
        <f t="shared" si="1"/>
        <v>287</v>
      </c>
      <c r="C316" s="268">
        <f>IF(C315,DATE((YEAR(C315)-1900),MONTH(C315)+1,IF(DAY(C315)&gt;DAY(DATE((YEAR(C315)-1900),MONTH(C315)+2,1)-1),DAY(DATE((YEAR(C315)-1900),MONTH(C315)+2,1)-1),DAY('19. Mortgage Analysis'!E$37))),"")</f>
        <v>52913</v>
      </c>
      <c r="D316" s="269">
        <f t="shared" si="2"/>
        <v>181881.11001192388</v>
      </c>
      <c r="E316" s="269">
        <f>('19. Mortgage Analysis'!$E$35/12)*D316</f>
        <v>492.59467294896052</v>
      </c>
      <c r="F316" s="438">
        <f>'19. Mortgage Analysis'!$E$45-'21. Mortgage Amortization'!E316</f>
        <v>2223.0927580626944</v>
      </c>
      <c r="G316" s="269">
        <f t="shared" si="3"/>
        <v>179658.01725386118</v>
      </c>
      <c r="H316" s="270">
        <f t="shared" si="4"/>
        <v>335060.30995420628</v>
      </c>
      <c r="I316" s="269">
        <f t="shared" si="5"/>
        <v>444341.98274613841</v>
      </c>
      <c r="J316" s="167"/>
      <c r="K316" s="167"/>
      <c r="L316" s="336"/>
      <c r="M316" s="167"/>
      <c r="N316" s="170"/>
      <c r="O316" s="167"/>
      <c r="P316" s="167"/>
      <c r="Q316" s="167"/>
      <c r="R316" s="167"/>
      <c r="S316" s="167"/>
      <c r="T316" s="167"/>
      <c r="U316" s="167"/>
      <c r="V316" s="167"/>
      <c r="W316" s="167"/>
      <c r="X316" s="167"/>
      <c r="Y316" s="167"/>
    </row>
    <row r="317" spans="1:25" ht="12.75" customHeight="1">
      <c r="A317" s="167"/>
      <c r="B317" s="267">
        <f t="shared" si="1"/>
        <v>288</v>
      </c>
      <c r="C317" s="268">
        <f>IF(C316,DATE((YEAR(C316)-1900),MONTH(C316)+1,IF(DAY(C316)&gt;DAY(DATE((YEAR(C316)-1900),MONTH(C316)+2,1)-1),DAY(DATE((YEAR(C316)-1900),MONTH(C316)+2,1)-1),DAY('19. Mortgage Analysis'!E$37))),"")</f>
        <v>52943</v>
      </c>
      <c r="D317" s="269">
        <f t="shared" si="2"/>
        <v>179658.01725386118</v>
      </c>
      <c r="E317" s="269">
        <f>('19. Mortgage Analysis'!$E$35/12)*D317</f>
        <v>486.5737967292074</v>
      </c>
      <c r="F317" s="438">
        <f>'19. Mortgage Analysis'!$E$45-'21. Mortgage Amortization'!E317</f>
        <v>2229.1136342824475</v>
      </c>
      <c r="G317" s="269">
        <f t="shared" si="3"/>
        <v>177428.90361957872</v>
      </c>
      <c r="H317" s="270">
        <f t="shared" si="4"/>
        <v>335546.88375093549</v>
      </c>
      <c r="I317" s="269">
        <f t="shared" si="5"/>
        <v>446571.09638042084</v>
      </c>
      <c r="J317" s="167"/>
      <c r="K317" s="167"/>
      <c r="L317" s="336"/>
      <c r="M317" s="167"/>
      <c r="N317" s="170"/>
      <c r="O317" s="167"/>
      <c r="P317" s="167"/>
      <c r="Q317" s="167"/>
      <c r="R317" s="167"/>
      <c r="S317" s="167"/>
      <c r="T317" s="167"/>
      <c r="U317" s="167"/>
      <c r="V317" s="167"/>
      <c r="W317" s="167"/>
      <c r="X317" s="167"/>
      <c r="Y317" s="167"/>
    </row>
    <row r="318" spans="1:25" ht="12.75" customHeight="1">
      <c r="A318" s="167"/>
      <c r="B318" s="267">
        <f t="shared" si="1"/>
        <v>289</v>
      </c>
      <c r="C318" s="268">
        <f>IF(C317,DATE((YEAR(C317)-1900),MONTH(C317)+1,IF(DAY(C317)&gt;DAY(DATE((YEAR(C317)-1900),MONTH(C317)+2,1)-1),DAY(DATE((YEAR(C317)-1900),MONTH(C317)+2,1)-1),DAY('19. Mortgage Analysis'!E$37))),"")</f>
        <v>52974</v>
      </c>
      <c r="D318" s="269">
        <f t="shared" si="2"/>
        <v>177428.90361957872</v>
      </c>
      <c r="E318" s="269">
        <f>('19. Mortgage Analysis'!$E$35/12)*D318</f>
        <v>480.53661396969238</v>
      </c>
      <c r="F318" s="438">
        <f>'19. Mortgage Analysis'!$E$45-'21. Mortgage Amortization'!E318</f>
        <v>2235.1508170419625</v>
      </c>
      <c r="G318" s="269">
        <f t="shared" si="3"/>
        <v>175193.75280253676</v>
      </c>
      <c r="H318" s="270">
        <f t="shared" si="4"/>
        <v>336027.42036490521</v>
      </c>
      <c r="I318" s="269">
        <f t="shared" si="5"/>
        <v>448806.24719746283</v>
      </c>
      <c r="J318" s="167"/>
      <c r="K318" s="167"/>
      <c r="L318" s="336"/>
      <c r="M318" s="167"/>
      <c r="N318" s="170"/>
      <c r="O318" s="167"/>
      <c r="P318" s="167"/>
      <c r="Q318" s="167"/>
      <c r="R318" s="167"/>
      <c r="S318" s="167"/>
      <c r="T318" s="167"/>
      <c r="U318" s="167"/>
      <c r="V318" s="167"/>
      <c r="W318" s="167"/>
      <c r="X318" s="167"/>
      <c r="Y318" s="167"/>
    </row>
    <row r="319" spans="1:25" ht="12.75" customHeight="1">
      <c r="A319" s="167"/>
      <c r="B319" s="267">
        <f t="shared" si="1"/>
        <v>290</v>
      </c>
      <c r="C319" s="268">
        <f>IF(C318,DATE((YEAR(C318)-1900),MONTH(C318)+1,IF(DAY(C318)&gt;DAY(DATE((YEAR(C318)-1900),MONTH(C318)+2,1)-1),DAY(DATE((YEAR(C318)-1900),MONTH(C318)+2,1)-1),DAY('19. Mortgage Analysis'!E$37))),"")</f>
        <v>53005</v>
      </c>
      <c r="D319" s="269">
        <f t="shared" si="2"/>
        <v>175193.75280253676</v>
      </c>
      <c r="E319" s="269">
        <f>('19. Mortgage Analysis'!$E$35/12)*D319</f>
        <v>474.48308050687041</v>
      </c>
      <c r="F319" s="438">
        <f>'19. Mortgage Analysis'!$E$45-'21. Mortgage Amortization'!E319</f>
        <v>2241.2043505047845</v>
      </c>
      <c r="G319" s="269">
        <f t="shared" si="3"/>
        <v>172952.54845203197</v>
      </c>
      <c r="H319" s="270">
        <f t="shared" si="4"/>
        <v>336501.90344541206</v>
      </c>
      <c r="I319" s="269">
        <f t="shared" si="5"/>
        <v>451047.45154796762</v>
      </c>
      <c r="J319" s="167"/>
      <c r="K319" s="167"/>
      <c r="L319" s="336"/>
      <c r="M319" s="167"/>
      <c r="N319" s="170"/>
      <c r="O319" s="167"/>
      <c r="P319" s="167"/>
      <c r="Q319" s="167"/>
      <c r="R319" s="167"/>
      <c r="S319" s="167"/>
      <c r="T319" s="167"/>
      <c r="U319" s="167"/>
      <c r="V319" s="167"/>
      <c r="W319" s="167"/>
      <c r="X319" s="167"/>
      <c r="Y319" s="167"/>
    </row>
    <row r="320" spans="1:25" ht="12.75" customHeight="1">
      <c r="A320" s="167"/>
      <c r="B320" s="267">
        <f t="shared" si="1"/>
        <v>291</v>
      </c>
      <c r="C320" s="268">
        <f>IF(C319,DATE((YEAR(C319)-1900),MONTH(C319)+1,IF(DAY(C319)&gt;DAY(DATE((YEAR(C319)-1900),MONTH(C319)+2,1)-1),DAY(DATE((YEAR(C319)-1900),MONTH(C319)+2,1)-1),DAY('19. Mortgage Analysis'!E$37))),"")</f>
        <v>53033</v>
      </c>
      <c r="D320" s="269">
        <f t="shared" si="2"/>
        <v>172952.54845203197</v>
      </c>
      <c r="E320" s="269">
        <f>('19. Mortgage Analysis'!$E$35/12)*D320</f>
        <v>468.41315205758661</v>
      </c>
      <c r="F320" s="438">
        <f>'19. Mortgage Analysis'!$E$45-'21. Mortgage Amortization'!E320</f>
        <v>2247.2742789540684</v>
      </c>
      <c r="G320" s="269">
        <f t="shared" si="3"/>
        <v>170705.27417307789</v>
      </c>
      <c r="H320" s="270">
        <f t="shared" si="4"/>
        <v>336970.31659746962</v>
      </c>
      <c r="I320" s="269">
        <f t="shared" si="5"/>
        <v>453294.7258269217</v>
      </c>
      <c r="J320" s="167"/>
      <c r="K320" s="167"/>
      <c r="L320" s="336"/>
      <c r="M320" s="167"/>
      <c r="N320" s="170"/>
      <c r="O320" s="167"/>
      <c r="P320" s="167"/>
      <c r="Q320" s="167"/>
      <c r="R320" s="167"/>
      <c r="S320" s="167"/>
      <c r="T320" s="167"/>
      <c r="U320" s="167"/>
      <c r="V320" s="167"/>
      <c r="W320" s="167"/>
      <c r="X320" s="167"/>
      <c r="Y320" s="167"/>
    </row>
    <row r="321" spans="1:25" ht="12.75" customHeight="1">
      <c r="A321" s="167"/>
      <c r="B321" s="267">
        <f t="shared" si="1"/>
        <v>292</v>
      </c>
      <c r="C321" s="268">
        <f>IF(C320,DATE((YEAR(C320)-1900),MONTH(C320)+1,IF(DAY(C320)&gt;DAY(DATE((YEAR(C320)-1900),MONTH(C320)+2,1)-1),DAY(DATE((YEAR(C320)-1900),MONTH(C320)+2,1)-1),DAY('19. Mortgage Analysis'!E$37))),"")</f>
        <v>53064</v>
      </c>
      <c r="D321" s="269">
        <f t="shared" si="2"/>
        <v>170705.27417307789</v>
      </c>
      <c r="E321" s="269">
        <f>('19. Mortgage Analysis'!$E$35/12)*D321</f>
        <v>462.32678421875266</v>
      </c>
      <c r="F321" s="438">
        <f>'19. Mortgage Analysis'!$E$45-'21. Mortgage Amortization'!E321</f>
        <v>2253.3606467929021</v>
      </c>
      <c r="G321" s="269">
        <f t="shared" si="3"/>
        <v>168451.913526285</v>
      </c>
      <c r="H321" s="270">
        <f t="shared" si="4"/>
        <v>337432.64338168839</v>
      </c>
      <c r="I321" s="269">
        <f t="shared" si="5"/>
        <v>455548.08647371462</v>
      </c>
      <c r="J321" s="167"/>
      <c r="K321" s="167"/>
      <c r="L321" s="336"/>
      <c r="M321" s="167"/>
      <c r="N321" s="170"/>
      <c r="O321" s="167"/>
      <c r="P321" s="167"/>
      <c r="Q321" s="167"/>
      <c r="R321" s="167"/>
      <c r="S321" s="167"/>
      <c r="T321" s="167"/>
      <c r="U321" s="167"/>
      <c r="V321" s="167"/>
      <c r="W321" s="167"/>
      <c r="X321" s="167"/>
      <c r="Y321" s="167"/>
    </row>
    <row r="322" spans="1:25" ht="12.75" customHeight="1">
      <c r="A322" s="167"/>
      <c r="B322" s="267">
        <f t="shared" si="1"/>
        <v>293</v>
      </c>
      <c r="C322" s="268">
        <f>IF(C321,DATE((YEAR(C321)-1900),MONTH(C321)+1,IF(DAY(C321)&gt;DAY(DATE((YEAR(C321)-1900),MONTH(C321)+2,1)-1),DAY(DATE((YEAR(C321)-1900),MONTH(C321)+2,1)-1),DAY('19. Mortgage Analysis'!E$37))),"")</f>
        <v>53094</v>
      </c>
      <c r="D322" s="269">
        <f t="shared" si="2"/>
        <v>168451.913526285</v>
      </c>
      <c r="E322" s="269">
        <f>('19. Mortgage Analysis'!$E$35/12)*D322</f>
        <v>456.22393246702188</v>
      </c>
      <c r="F322" s="438">
        <f>'19. Mortgage Analysis'!$E$45-'21. Mortgage Amortization'!E322</f>
        <v>2259.4634985446332</v>
      </c>
      <c r="G322" s="269">
        <f t="shared" si="3"/>
        <v>166192.45002774036</v>
      </c>
      <c r="H322" s="270">
        <f t="shared" si="4"/>
        <v>337888.86731415539</v>
      </c>
      <c r="I322" s="269">
        <f t="shared" si="5"/>
        <v>457807.54997225926</v>
      </c>
      <c r="J322" s="167"/>
      <c r="K322" s="167"/>
      <c r="L322" s="336"/>
      <c r="M322" s="167"/>
      <c r="N322" s="170"/>
      <c r="O322" s="167"/>
      <c r="P322" s="167"/>
      <c r="Q322" s="167"/>
      <c r="R322" s="167"/>
      <c r="S322" s="167"/>
      <c r="T322" s="167"/>
      <c r="U322" s="167"/>
      <c r="V322" s="167"/>
      <c r="W322" s="167"/>
      <c r="X322" s="167"/>
      <c r="Y322" s="167"/>
    </row>
    <row r="323" spans="1:25" ht="12.75" customHeight="1">
      <c r="A323" s="167"/>
      <c r="B323" s="267">
        <f t="shared" si="1"/>
        <v>294</v>
      </c>
      <c r="C323" s="268">
        <f>IF(C322,DATE((YEAR(C322)-1900),MONTH(C322)+1,IF(DAY(C322)&gt;DAY(DATE((YEAR(C322)-1900),MONTH(C322)+2,1)-1),DAY(DATE((YEAR(C322)-1900),MONTH(C322)+2,1)-1),DAY('19. Mortgage Analysis'!E$37))),"")</f>
        <v>53125</v>
      </c>
      <c r="D323" s="269">
        <f t="shared" si="2"/>
        <v>166192.45002774036</v>
      </c>
      <c r="E323" s="269">
        <f>('19. Mortgage Analysis'!$E$35/12)*D323</f>
        <v>450.10455215846349</v>
      </c>
      <c r="F323" s="438">
        <f>'19. Mortgage Analysis'!$E$45-'21. Mortgage Amortization'!E323</f>
        <v>2265.5828788531917</v>
      </c>
      <c r="G323" s="269">
        <f t="shared" si="3"/>
        <v>163926.86714888716</v>
      </c>
      <c r="H323" s="270">
        <f t="shared" si="4"/>
        <v>338338.97186631383</v>
      </c>
      <c r="I323" s="269">
        <f t="shared" si="5"/>
        <v>460073.13285111246</v>
      </c>
      <c r="J323" s="167"/>
      <c r="K323" s="167"/>
      <c r="L323" s="336"/>
      <c r="M323" s="167"/>
      <c r="N323" s="170"/>
      <c r="O323" s="167"/>
      <c r="P323" s="167"/>
      <c r="Q323" s="167"/>
      <c r="R323" s="167"/>
      <c r="S323" s="167"/>
      <c r="T323" s="167"/>
      <c r="U323" s="167"/>
      <c r="V323" s="167"/>
      <c r="W323" s="167"/>
      <c r="X323" s="167"/>
      <c r="Y323" s="167"/>
    </row>
    <row r="324" spans="1:25" ht="12.75" customHeight="1">
      <c r="A324" s="167"/>
      <c r="B324" s="267">
        <f t="shared" si="1"/>
        <v>295</v>
      </c>
      <c r="C324" s="268">
        <f>IF(C323,DATE((YEAR(C323)-1900),MONTH(C323)+1,IF(DAY(C323)&gt;DAY(DATE((YEAR(C323)-1900),MONTH(C323)+2,1)-1),DAY(DATE((YEAR(C323)-1900),MONTH(C323)+2,1)-1),DAY('19. Mortgage Analysis'!E$37))),"")</f>
        <v>53155</v>
      </c>
      <c r="D324" s="269">
        <f t="shared" si="2"/>
        <v>163926.86714888716</v>
      </c>
      <c r="E324" s="269">
        <f>('19. Mortgage Analysis'!$E$35/12)*D324</f>
        <v>443.9685985282361</v>
      </c>
      <c r="F324" s="438">
        <f>'19. Mortgage Analysis'!$E$45-'21. Mortgage Amortization'!E324</f>
        <v>2271.7188324834187</v>
      </c>
      <c r="G324" s="269">
        <f t="shared" si="3"/>
        <v>161655.14831640373</v>
      </c>
      <c r="H324" s="270">
        <f t="shared" si="4"/>
        <v>338782.94046484208</v>
      </c>
      <c r="I324" s="269">
        <f t="shared" si="5"/>
        <v>462344.85168359586</v>
      </c>
      <c r="J324" s="167"/>
      <c r="K324" s="167"/>
      <c r="L324" s="336"/>
      <c r="M324" s="167"/>
      <c r="N324" s="170"/>
      <c r="O324" s="167"/>
      <c r="P324" s="167"/>
      <c r="Q324" s="167"/>
      <c r="R324" s="167"/>
      <c r="S324" s="167"/>
      <c r="T324" s="167"/>
      <c r="U324" s="167"/>
      <c r="V324" s="167"/>
      <c r="W324" s="167"/>
      <c r="X324" s="167"/>
      <c r="Y324" s="167"/>
    </row>
    <row r="325" spans="1:25" ht="12.75" customHeight="1">
      <c r="A325" s="167"/>
      <c r="B325" s="267">
        <f t="shared" si="1"/>
        <v>296</v>
      </c>
      <c r="C325" s="268">
        <f>IF(C324,DATE((YEAR(C324)-1900),MONTH(C324)+1,IF(DAY(C324)&gt;DAY(DATE((YEAR(C324)-1900),MONTH(C324)+2,1)-1),DAY(DATE((YEAR(C324)-1900),MONTH(C324)+2,1)-1),DAY('19. Mortgage Analysis'!E$37))),"")</f>
        <v>53186</v>
      </c>
      <c r="D325" s="269">
        <f t="shared" si="2"/>
        <v>161655.14831640373</v>
      </c>
      <c r="E325" s="269">
        <f>('19. Mortgage Analysis'!$E$35/12)*D325</f>
        <v>437.81602669026012</v>
      </c>
      <c r="F325" s="438">
        <f>'19. Mortgage Analysis'!$E$45-'21. Mortgage Amortization'!E325</f>
        <v>2277.8714043213949</v>
      </c>
      <c r="G325" s="269">
        <f t="shared" si="3"/>
        <v>159377.27691208234</v>
      </c>
      <c r="H325" s="270">
        <f t="shared" si="4"/>
        <v>339220.75649153232</v>
      </c>
      <c r="I325" s="269">
        <f t="shared" si="5"/>
        <v>464622.72308791726</v>
      </c>
      <c r="J325" s="167"/>
      <c r="K325" s="167"/>
      <c r="L325" s="336"/>
      <c r="M325" s="167"/>
      <c r="N325" s="170"/>
      <c r="O325" s="167"/>
      <c r="P325" s="167"/>
      <c r="Q325" s="167"/>
      <c r="R325" s="167"/>
      <c r="S325" s="167"/>
      <c r="T325" s="167"/>
      <c r="U325" s="167"/>
      <c r="V325" s="167"/>
      <c r="W325" s="167"/>
      <c r="X325" s="167"/>
      <c r="Y325" s="167"/>
    </row>
    <row r="326" spans="1:25" ht="12.75" customHeight="1">
      <c r="A326" s="167"/>
      <c r="B326" s="267">
        <f t="shared" si="1"/>
        <v>297</v>
      </c>
      <c r="C326" s="268">
        <f>IF(C325,DATE((YEAR(C325)-1900),MONTH(C325)+1,IF(DAY(C325)&gt;DAY(DATE((YEAR(C325)-1900),MONTH(C325)+2,1)-1),DAY(DATE((YEAR(C325)-1900),MONTH(C325)+2,1)-1),DAY('19. Mortgage Analysis'!E$37))),"")</f>
        <v>53217</v>
      </c>
      <c r="D326" s="269">
        <f t="shared" si="2"/>
        <v>159377.27691208234</v>
      </c>
      <c r="E326" s="269">
        <f>('19. Mortgage Analysis'!$E$35/12)*D326</f>
        <v>431.6467916368897</v>
      </c>
      <c r="F326" s="438">
        <f>'19. Mortgage Analysis'!$E$45-'21. Mortgage Amortization'!E326</f>
        <v>2284.0406393747653</v>
      </c>
      <c r="G326" s="269">
        <f t="shared" si="3"/>
        <v>157093.23627270758</v>
      </c>
      <c r="H326" s="270">
        <f t="shared" si="4"/>
        <v>339652.4032831692</v>
      </c>
      <c r="I326" s="269">
        <f t="shared" si="5"/>
        <v>466906.76372729201</v>
      </c>
      <c r="J326" s="167"/>
      <c r="K326" s="167"/>
      <c r="L326" s="336"/>
      <c r="M326" s="167"/>
      <c r="N326" s="170"/>
      <c r="O326" s="167"/>
      <c r="P326" s="167"/>
      <c r="Q326" s="167"/>
      <c r="R326" s="167"/>
      <c r="S326" s="167"/>
      <c r="T326" s="167"/>
      <c r="U326" s="167"/>
      <c r="V326" s="167"/>
      <c r="W326" s="167"/>
      <c r="X326" s="167"/>
      <c r="Y326" s="167"/>
    </row>
    <row r="327" spans="1:25" ht="12.75" customHeight="1">
      <c r="A327" s="167"/>
      <c r="B327" s="267">
        <f t="shared" si="1"/>
        <v>298</v>
      </c>
      <c r="C327" s="268">
        <f>IF(C326,DATE((YEAR(C326)-1900),MONTH(C326)+1,IF(DAY(C326)&gt;DAY(DATE((YEAR(C326)-1900),MONTH(C326)+2,1)-1),DAY(DATE((YEAR(C326)-1900),MONTH(C326)+2,1)-1),DAY('19. Mortgage Analysis'!E$37))),"")</f>
        <v>53247</v>
      </c>
      <c r="D327" s="269">
        <f t="shared" si="2"/>
        <v>157093.23627270758</v>
      </c>
      <c r="E327" s="269">
        <f>('19. Mortgage Analysis'!$E$35/12)*D327</f>
        <v>425.46084823858303</v>
      </c>
      <c r="F327" s="438">
        <f>'19. Mortgage Analysis'!$E$45-'21. Mortgage Amortization'!E327</f>
        <v>2290.2265827730721</v>
      </c>
      <c r="G327" s="269">
        <f t="shared" si="3"/>
        <v>154803.00968993452</v>
      </c>
      <c r="H327" s="270">
        <f t="shared" si="4"/>
        <v>340077.86413140781</v>
      </c>
      <c r="I327" s="269">
        <f t="shared" si="5"/>
        <v>469196.9903100651</v>
      </c>
      <c r="J327" s="167"/>
      <c r="K327" s="167"/>
      <c r="L327" s="336"/>
      <c r="M327" s="167"/>
      <c r="N327" s="170"/>
      <c r="O327" s="167"/>
      <c r="P327" s="167"/>
      <c r="Q327" s="167"/>
      <c r="R327" s="167"/>
      <c r="S327" s="167"/>
      <c r="T327" s="167"/>
      <c r="U327" s="167"/>
      <c r="V327" s="167"/>
      <c r="W327" s="167"/>
      <c r="X327" s="167"/>
      <c r="Y327" s="167"/>
    </row>
    <row r="328" spans="1:25" ht="12.75" customHeight="1">
      <c r="A328" s="167"/>
      <c r="B328" s="267">
        <f t="shared" si="1"/>
        <v>299</v>
      </c>
      <c r="C328" s="268">
        <f>IF(C327,DATE((YEAR(C327)-1900),MONTH(C327)+1,IF(DAY(C327)&gt;DAY(DATE((YEAR(C327)-1900),MONTH(C327)+2,1)-1),DAY(DATE((YEAR(C327)-1900),MONTH(C327)+2,1)-1),DAY('19. Mortgage Analysis'!E$37))),"")</f>
        <v>53278</v>
      </c>
      <c r="D328" s="269">
        <f t="shared" si="2"/>
        <v>154803.00968993452</v>
      </c>
      <c r="E328" s="269">
        <f>('19. Mortgage Analysis'!$E$35/12)*D328</f>
        <v>419.25815124357268</v>
      </c>
      <c r="F328" s="438">
        <f>'19. Mortgage Analysis'!$E$45-'21. Mortgage Amortization'!E328</f>
        <v>2296.4292797680823</v>
      </c>
      <c r="G328" s="269">
        <f t="shared" si="3"/>
        <v>152506.58041016644</v>
      </c>
      <c r="H328" s="270">
        <f t="shared" si="4"/>
        <v>340497.12228265137</v>
      </c>
      <c r="I328" s="269">
        <f t="shared" si="5"/>
        <v>471493.41958983318</v>
      </c>
      <c r="J328" s="167"/>
      <c r="K328" s="167"/>
      <c r="L328" s="336"/>
      <c r="M328" s="167"/>
      <c r="N328" s="170"/>
      <c r="O328" s="167"/>
      <c r="P328" s="167"/>
      <c r="Q328" s="167"/>
      <c r="R328" s="167"/>
      <c r="S328" s="167"/>
      <c r="T328" s="167"/>
      <c r="U328" s="167"/>
      <c r="V328" s="167"/>
      <c r="W328" s="167"/>
      <c r="X328" s="167"/>
      <c r="Y328" s="167"/>
    </row>
    <row r="329" spans="1:25" ht="12.75" customHeight="1">
      <c r="A329" s="167"/>
      <c r="B329" s="267">
        <f t="shared" si="1"/>
        <v>300</v>
      </c>
      <c r="C329" s="268">
        <f>IF(C328,DATE((YEAR(C328)-1900),MONTH(C328)+1,IF(DAY(C328)&gt;DAY(DATE((YEAR(C328)-1900),MONTH(C328)+2,1)-1),DAY(DATE((YEAR(C328)-1900),MONTH(C328)+2,1)-1),DAY('19. Mortgage Analysis'!E$37))),"")</f>
        <v>53308</v>
      </c>
      <c r="D329" s="269">
        <f t="shared" si="2"/>
        <v>152506.58041016644</v>
      </c>
      <c r="E329" s="269">
        <f>('19. Mortgage Analysis'!$E$35/12)*D329</f>
        <v>413.03865527753413</v>
      </c>
      <c r="F329" s="438">
        <f>'19. Mortgage Analysis'!$E$45-'21. Mortgage Amortization'!E329</f>
        <v>2302.648775734121</v>
      </c>
      <c r="G329" s="269">
        <f t="shared" si="3"/>
        <v>150203.93163443232</v>
      </c>
      <c r="H329" s="270">
        <f t="shared" si="4"/>
        <v>340910.16093792889</v>
      </c>
      <c r="I329" s="269">
        <f t="shared" si="5"/>
        <v>473796.06836556731</v>
      </c>
      <c r="J329" s="167"/>
      <c r="K329" s="167"/>
      <c r="L329" s="336"/>
      <c r="M329" s="167"/>
      <c r="N329" s="170"/>
      <c r="O329" s="167"/>
      <c r="P329" s="167"/>
      <c r="Q329" s="167"/>
      <c r="R329" s="167"/>
      <c r="S329" s="167"/>
      <c r="T329" s="167"/>
      <c r="U329" s="167"/>
      <c r="V329" s="167"/>
      <c r="W329" s="167"/>
      <c r="X329" s="167"/>
      <c r="Y329" s="167"/>
    </row>
    <row r="330" spans="1:25" ht="12.75" customHeight="1">
      <c r="A330" s="167"/>
      <c r="B330" s="267">
        <f t="shared" si="1"/>
        <v>301</v>
      </c>
      <c r="C330" s="268">
        <f>IF(C329,DATE((YEAR(C329)-1900),MONTH(C329)+1,IF(DAY(C329)&gt;DAY(DATE((YEAR(C329)-1900),MONTH(C329)+2,1)-1),DAY(DATE((YEAR(C329)-1900),MONTH(C329)+2,1)-1),DAY('19. Mortgage Analysis'!E$37))),"")</f>
        <v>53339</v>
      </c>
      <c r="D330" s="269">
        <f t="shared" si="2"/>
        <v>150203.93163443232</v>
      </c>
      <c r="E330" s="269">
        <f>('19. Mortgage Analysis'!$E$35/12)*D330</f>
        <v>406.80231484325418</v>
      </c>
      <c r="F330" s="438">
        <f>'19. Mortgage Analysis'!$E$45-'21. Mortgage Amortization'!E330</f>
        <v>2308.8851161684006</v>
      </c>
      <c r="G330" s="269">
        <f t="shared" si="3"/>
        <v>147895.0465182639</v>
      </c>
      <c r="H330" s="270">
        <f t="shared" si="4"/>
        <v>341316.96325277211</v>
      </c>
      <c r="I330" s="269">
        <f t="shared" si="5"/>
        <v>476104.95348173572</v>
      </c>
      <c r="J330" s="167"/>
      <c r="K330" s="167"/>
      <c r="L330" s="336"/>
      <c r="M330" s="167"/>
      <c r="N330" s="170"/>
      <c r="O330" s="167"/>
      <c r="P330" s="167"/>
      <c r="Q330" s="167"/>
      <c r="R330" s="167"/>
      <c r="S330" s="167"/>
      <c r="T330" s="167"/>
      <c r="U330" s="167"/>
      <c r="V330" s="167"/>
      <c r="W330" s="167"/>
      <c r="X330" s="167"/>
      <c r="Y330" s="167"/>
    </row>
    <row r="331" spans="1:25" ht="12.75" customHeight="1">
      <c r="A331" s="167"/>
      <c r="B331" s="267">
        <f t="shared" si="1"/>
        <v>302</v>
      </c>
      <c r="C331" s="268">
        <f>IF(C330,DATE((YEAR(C330)-1900),MONTH(C330)+1,IF(DAY(C330)&gt;DAY(DATE((YEAR(C330)-1900),MONTH(C330)+2,1)-1),DAY(DATE((YEAR(C330)-1900),MONTH(C330)+2,1)-1),DAY('19. Mortgage Analysis'!E$37))),"")</f>
        <v>53370</v>
      </c>
      <c r="D331" s="269">
        <f t="shared" si="2"/>
        <v>147895.0465182639</v>
      </c>
      <c r="E331" s="269">
        <f>('19. Mortgage Analysis'!$E$35/12)*D331</f>
        <v>400.54908432029811</v>
      </c>
      <c r="F331" s="438">
        <f>'19. Mortgage Analysis'!$E$45-'21. Mortgage Amortization'!E331</f>
        <v>2315.1383466913567</v>
      </c>
      <c r="G331" s="269">
        <f t="shared" si="3"/>
        <v>145579.90817157255</v>
      </c>
      <c r="H331" s="270">
        <f t="shared" si="4"/>
        <v>341717.51233709243</v>
      </c>
      <c r="I331" s="269">
        <f t="shared" si="5"/>
        <v>478420.0918284271</v>
      </c>
      <c r="J331" s="167"/>
      <c r="K331" s="167"/>
      <c r="L331" s="336"/>
      <c r="M331" s="167"/>
      <c r="N331" s="170"/>
      <c r="O331" s="167"/>
      <c r="P331" s="167"/>
      <c r="Q331" s="167"/>
      <c r="R331" s="167"/>
      <c r="S331" s="167"/>
      <c r="T331" s="167"/>
      <c r="U331" s="167"/>
      <c r="V331" s="167"/>
      <c r="W331" s="167"/>
      <c r="X331" s="167"/>
      <c r="Y331" s="167"/>
    </row>
    <row r="332" spans="1:25" ht="12.75" customHeight="1">
      <c r="A332" s="167"/>
      <c r="B332" s="267">
        <f t="shared" si="1"/>
        <v>303</v>
      </c>
      <c r="C332" s="268">
        <f>IF(C331,DATE((YEAR(C331)-1900),MONTH(C331)+1,IF(DAY(C331)&gt;DAY(DATE((YEAR(C331)-1900),MONTH(C331)+2,1)-1),DAY(DATE((YEAR(C331)-1900),MONTH(C331)+2,1)-1),DAY('19. Mortgage Analysis'!E$37))),"")</f>
        <v>53398</v>
      </c>
      <c r="D332" s="269">
        <f t="shared" si="2"/>
        <v>145579.90817157255</v>
      </c>
      <c r="E332" s="269">
        <f>('19. Mortgage Analysis'!$E$35/12)*D332</f>
        <v>394.27891796467566</v>
      </c>
      <c r="F332" s="438">
        <f>'19. Mortgage Analysis'!$E$45-'21. Mortgage Amortization'!E332</f>
        <v>2321.4085130469794</v>
      </c>
      <c r="G332" s="269">
        <f t="shared" si="3"/>
        <v>143258.49965852557</v>
      </c>
      <c r="H332" s="270">
        <f t="shared" si="4"/>
        <v>342111.79125505709</v>
      </c>
      <c r="I332" s="269">
        <f t="shared" si="5"/>
        <v>480741.50034147408</v>
      </c>
      <c r="J332" s="167"/>
      <c r="K332" s="167"/>
      <c r="L332" s="336"/>
      <c r="M332" s="167"/>
      <c r="N332" s="170"/>
      <c r="O332" s="167"/>
      <c r="P332" s="167"/>
      <c r="Q332" s="167"/>
      <c r="R332" s="167"/>
      <c r="S332" s="167"/>
      <c r="T332" s="167"/>
      <c r="U332" s="167"/>
      <c r="V332" s="167"/>
      <c r="W332" s="167"/>
      <c r="X332" s="167"/>
      <c r="Y332" s="167"/>
    </row>
    <row r="333" spans="1:25" ht="12.75" customHeight="1">
      <c r="A333" s="167"/>
      <c r="B333" s="267">
        <f t="shared" si="1"/>
        <v>304</v>
      </c>
      <c r="C333" s="268">
        <f>IF(C332,DATE((YEAR(C332)-1900),MONTH(C332)+1,IF(DAY(C332)&gt;DAY(DATE((YEAR(C332)-1900),MONTH(C332)+2,1)-1),DAY(DATE((YEAR(C332)-1900),MONTH(C332)+2,1)-1),DAY('19. Mortgage Analysis'!E$37))),"")</f>
        <v>53429</v>
      </c>
      <c r="D333" s="269">
        <f t="shared" si="2"/>
        <v>143258.49965852557</v>
      </c>
      <c r="E333" s="269">
        <f>('19. Mortgage Analysis'!$E$35/12)*D333</f>
        <v>387.9917699085068</v>
      </c>
      <c r="F333" s="438">
        <f>'19. Mortgage Analysis'!$E$45-'21. Mortgage Amortization'!E333</f>
        <v>2327.6956611031483</v>
      </c>
      <c r="G333" s="269">
        <f t="shared" si="3"/>
        <v>140930.80399742242</v>
      </c>
      <c r="H333" s="270">
        <f t="shared" si="4"/>
        <v>342499.78302496561</v>
      </c>
      <c r="I333" s="269">
        <f t="shared" si="5"/>
        <v>483069.1960025772</v>
      </c>
      <c r="J333" s="167"/>
      <c r="K333" s="167"/>
      <c r="L333" s="336"/>
      <c r="M333" s="167"/>
      <c r="N333" s="170"/>
      <c r="O333" s="167"/>
      <c r="P333" s="167"/>
      <c r="Q333" s="167"/>
      <c r="R333" s="167"/>
      <c r="S333" s="167"/>
      <c r="T333" s="167"/>
      <c r="U333" s="167"/>
      <c r="V333" s="167"/>
      <c r="W333" s="167"/>
      <c r="X333" s="167"/>
      <c r="Y333" s="167"/>
    </row>
    <row r="334" spans="1:25" ht="12.75" customHeight="1">
      <c r="A334" s="167"/>
      <c r="B334" s="267">
        <f t="shared" si="1"/>
        <v>305</v>
      </c>
      <c r="C334" s="268">
        <f>IF(C333,DATE((YEAR(C333)-1900),MONTH(C333)+1,IF(DAY(C333)&gt;DAY(DATE((YEAR(C333)-1900),MONTH(C333)+2,1)-1),DAY(DATE((YEAR(C333)-1900),MONTH(C333)+2,1)-1),DAY('19. Mortgage Analysis'!E$37))),"")</f>
        <v>53459</v>
      </c>
      <c r="D334" s="269">
        <f t="shared" si="2"/>
        <v>140930.80399742242</v>
      </c>
      <c r="E334" s="269">
        <f>('19. Mortgage Analysis'!$E$35/12)*D334</f>
        <v>381.68759415968572</v>
      </c>
      <c r="F334" s="438">
        <f>'19. Mortgage Analysis'!$E$45-'21. Mortgage Amortization'!E334</f>
        <v>2333.9998368519691</v>
      </c>
      <c r="G334" s="269">
        <f t="shared" si="3"/>
        <v>138596.80416057046</v>
      </c>
      <c r="H334" s="270">
        <f t="shared" si="4"/>
        <v>342881.47061912529</v>
      </c>
      <c r="I334" s="269">
        <f t="shared" si="5"/>
        <v>485403.19583942916</v>
      </c>
      <c r="J334" s="167"/>
      <c r="K334" s="167"/>
      <c r="L334" s="336"/>
      <c r="M334" s="167"/>
      <c r="N334" s="170"/>
      <c r="O334" s="167"/>
      <c r="P334" s="167"/>
      <c r="Q334" s="167"/>
      <c r="R334" s="167"/>
      <c r="S334" s="167"/>
      <c r="T334" s="167"/>
      <c r="U334" s="167"/>
      <c r="V334" s="167"/>
      <c r="W334" s="167"/>
      <c r="X334" s="167"/>
      <c r="Y334" s="167"/>
    </row>
    <row r="335" spans="1:25" ht="12.75" customHeight="1">
      <c r="A335" s="167"/>
      <c r="B335" s="267">
        <f t="shared" si="1"/>
        <v>306</v>
      </c>
      <c r="C335" s="268">
        <f>IF(C334,DATE((YEAR(C334)-1900),MONTH(C334)+1,IF(DAY(C334)&gt;DAY(DATE((YEAR(C334)-1900),MONTH(C334)+2,1)-1),DAY(DATE((YEAR(C334)-1900),MONTH(C334)+2,1)-1),DAY('19. Mortgage Analysis'!E$37))),"")</f>
        <v>53490</v>
      </c>
      <c r="D335" s="269">
        <f t="shared" si="2"/>
        <v>138596.80416057046</v>
      </c>
      <c r="E335" s="269">
        <f>('19. Mortgage Analysis'!$E$35/12)*D335</f>
        <v>375.36634460154499</v>
      </c>
      <c r="F335" s="438">
        <f>'19. Mortgage Analysis'!$E$45-'21. Mortgage Amortization'!E335</f>
        <v>2340.3210864101102</v>
      </c>
      <c r="G335" s="269">
        <f t="shared" si="3"/>
        <v>136256.48307416035</v>
      </c>
      <c r="H335" s="270">
        <f t="shared" si="4"/>
        <v>343256.83696372685</v>
      </c>
      <c r="I335" s="269">
        <f t="shared" si="5"/>
        <v>487743.51692583924</v>
      </c>
      <c r="J335" s="167"/>
      <c r="K335" s="167"/>
      <c r="L335" s="336"/>
      <c r="M335" s="167"/>
      <c r="N335" s="170"/>
      <c r="O335" s="167"/>
      <c r="P335" s="167"/>
      <c r="Q335" s="167"/>
      <c r="R335" s="167"/>
      <c r="S335" s="167"/>
      <c r="T335" s="167"/>
      <c r="U335" s="167"/>
      <c r="V335" s="167"/>
      <c r="W335" s="167"/>
      <c r="X335" s="167"/>
      <c r="Y335" s="167"/>
    </row>
    <row r="336" spans="1:25" ht="12.75" customHeight="1">
      <c r="A336" s="167"/>
      <c r="B336" s="267">
        <f t="shared" si="1"/>
        <v>307</v>
      </c>
      <c r="C336" s="268">
        <f>IF(C335,DATE((YEAR(C335)-1900),MONTH(C335)+1,IF(DAY(C335)&gt;DAY(DATE((YEAR(C335)-1900),MONTH(C335)+2,1)-1),DAY(DATE((YEAR(C335)-1900),MONTH(C335)+2,1)-1),DAY('19. Mortgage Analysis'!E$37))),"")</f>
        <v>53520</v>
      </c>
      <c r="D336" s="269">
        <f t="shared" si="2"/>
        <v>136256.48307416035</v>
      </c>
      <c r="E336" s="269">
        <f>('19. Mortgage Analysis'!$E$35/12)*D336</f>
        <v>369.02797499251761</v>
      </c>
      <c r="F336" s="438">
        <f>'19. Mortgage Analysis'!$E$45-'21. Mortgage Amortization'!E336</f>
        <v>2346.6594560191375</v>
      </c>
      <c r="G336" s="269">
        <f t="shared" si="3"/>
        <v>133909.82361814121</v>
      </c>
      <c r="H336" s="270">
        <f t="shared" si="4"/>
        <v>343625.86493871937</v>
      </c>
      <c r="I336" s="269">
        <f t="shared" si="5"/>
        <v>490090.17638185836</v>
      </c>
      <c r="J336" s="167"/>
      <c r="K336" s="167"/>
      <c r="L336" s="336"/>
      <c r="M336" s="167"/>
      <c r="N336" s="170"/>
      <c r="O336" s="167"/>
      <c r="P336" s="167"/>
      <c r="Q336" s="167"/>
      <c r="R336" s="167"/>
      <c r="S336" s="167"/>
      <c r="T336" s="167"/>
      <c r="U336" s="167"/>
      <c r="V336" s="167"/>
      <c r="W336" s="167"/>
      <c r="X336" s="167"/>
      <c r="Y336" s="167"/>
    </row>
    <row r="337" spans="1:25" ht="12.75" customHeight="1">
      <c r="A337" s="167"/>
      <c r="B337" s="267">
        <f t="shared" si="1"/>
        <v>308</v>
      </c>
      <c r="C337" s="268">
        <f>IF(C336,DATE((YEAR(C336)-1900),MONTH(C336)+1,IF(DAY(C336)&gt;DAY(DATE((YEAR(C336)-1900),MONTH(C336)+2,1)-1),DAY(DATE((YEAR(C336)-1900),MONTH(C336)+2,1)-1),DAY('19. Mortgage Analysis'!E$37))),"")</f>
        <v>53551</v>
      </c>
      <c r="D337" s="269">
        <f t="shared" si="2"/>
        <v>133909.82361814121</v>
      </c>
      <c r="E337" s="269">
        <f>('19. Mortgage Analysis'!$E$35/12)*D337</f>
        <v>362.67243896579913</v>
      </c>
      <c r="F337" s="438">
        <f>'19. Mortgage Analysis'!$E$45-'21. Mortgage Amortization'!E337</f>
        <v>2353.0149920458557</v>
      </c>
      <c r="G337" s="269">
        <f t="shared" si="3"/>
        <v>131556.80862609536</v>
      </c>
      <c r="H337" s="270">
        <f t="shared" si="4"/>
        <v>343988.53737768519</v>
      </c>
      <c r="I337" s="269">
        <f t="shared" si="5"/>
        <v>492443.19137390424</v>
      </c>
      <c r="J337" s="167"/>
      <c r="K337" s="167"/>
      <c r="L337" s="336"/>
      <c r="M337" s="167"/>
      <c r="N337" s="170"/>
      <c r="O337" s="167"/>
      <c r="P337" s="167"/>
      <c r="Q337" s="167"/>
      <c r="R337" s="167"/>
      <c r="S337" s="167"/>
      <c r="T337" s="167"/>
      <c r="U337" s="167"/>
      <c r="V337" s="167"/>
      <c r="W337" s="167"/>
      <c r="X337" s="167"/>
      <c r="Y337" s="167"/>
    </row>
    <row r="338" spans="1:25" ht="12.75" customHeight="1">
      <c r="A338" s="167"/>
      <c r="B338" s="267">
        <f t="shared" si="1"/>
        <v>309</v>
      </c>
      <c r="C338" s="268">
        <f>IF(C337,DATE((YEAR(C337)-1900),MONTH(C337)+1,IF(DAY(C337)&gt;DAY(DATE((YEAR(C337)-1900),MONTH(C337)+2,1)-1),DAY(DATE((YEAR(C337)-1900),MONTH(C337)+2,1)-1),DAY('19. Mortgage Analysis'!E$37))),"")</f>
        <v>53582</v>
      </c>
      <c r="D338" s="269">
        <f t="shared" si="2"/>
        <v>131556.80862609536</v>
      </c>
      <c r="E338" s="269">
        <f>('19. Mortgage Analysis'!$E$35/12)*D338</f>
        <v>356.29969002900827</v>
      </c>
      <c r="F338" s="438">
        <f>'19. Mortgage Analysis'!$E$45-'21. Mortgage Amortization'!E338</f>
        <v>2359.3877409826468</v>
      </c>
      <c r="G338" s="269">
        <f t="shared" si="3"/>
        <v>129197.4208851127</v>
      </c>
      <c r="H338" s="270">
        <f t="shared" si="4"/>
        <v>344344.83706771419</v>
      </c>
      <c r="I338" s="269">
        <f t="shared" si="5"/>
        <v>494802.57911488687</v>
      </c>
      <c r="J338" s="167"/>
      <c r="K338" s="167"/>
      <c r="L338" s="336"/>
      <c r="M338" s="167"/>
      <c r="N338" s="170"/>
      <c r="O338" s="167"/>
      <c r="P338" s="167"/>
      <c r="Q338" s="167"/>
      <c r="R338" s="167"/>
      <c r="S338" s="167"/>
      <c r="T338" s="167"/>
      <c r="U338" s="167"/>
      <c r="V338" s="167"/>
      <c r="W338" s="167"/>
      <c r="X338" s="167"/>
      <c r="Y338" s="167"/>
    </row>
    <row r="339" spans="1:25" ht="12.75" customHeight="1">
      <c r="A339" s="167"/>
      <c r="B339" s="267">
        <f t="shared" si="1"/>
        <v>310</v>
      </c>
      <c r="C339" s="268">
        <f>IF(C338,DATE((YEAR(C338)-1900),MONTH(C338)+1,IF(DAY(C338)&gt;DAY(DATE((YEAR(C338)-1900),MONTH(C338)+2,1)-1),DAY(DATE((YEAR(C338)-1900),MONTH(C338)+2,1)-1),DAY('19. Mortgage Analysis'!E$37))),"")</f>
        <v>53612</v>
      </c>
      <c r="D339" s="269">
        <f t="shared" si="2"/>
        <v>129197.4208851127</v>
      </c>
      <c r="E339" s="269">
        <f>('19. Mortgage Analysis'!$E$35/12)*D339</f>
        <v>349.9096815638469</v>
      </c>
      <c r="F339" s="438">
        <f>'19. Mortgage Analysis'!$E$45-'21. Mortgage Amortization'!E339</f>
        <v>2365.7777494478082</v>
      </c>
      <c r="G339" s="269">
        <f t="shared" si="3"/>
        <v>126831.6431356649</v>
      </c>
      <c r="H339" s="270">
        <f t="shared" si="4"/>
        <v>344694.74674927804</v>
      </c>
      <c r="I339" s="269">
        <f t="shared" si="5"/>
        <v>497168.35686433467</v>
      </c>
      <c r="J339" s="167"/>
      <c r="K339" s="167"/>
      <c r="L339" s="336"/>
      <c r="M339" s="167"/>
      <c r="N339" s="170"/>
      <c r="O339" s="167"/>
      <c r="P339" s="167"/>
      <c r="Q339" s="167"/>
      <c r="R339" s="167"/>
      <c r="S339" s="167"/>
      <c r="T339" s="167"/>
      <c r="U339" s="167"/>
      <c r="V339" s="167"/>
      <c r="W339" s="167"/>
      <c r="X339" s="167"/>
      <c r="Y339" s="167"/>
    </row>
    <row r="340" spans="1:25" ht="12.75" customHeight="1">
      <c r="A340" s="167"/>
      <c r="B340" s="267">
        <f t="shared" si="1"/>
        <v>311</v>
      </c>
      <c r="C340" s="268">
        <f>IF(C339,DATE((YEAR(C339)-1900),MONTH(C339)+1,IF(DAY(C339)&gt;DAY(DATE((YEAR(C339)-1900),MONTH(C339)+2,1)-1),DAY(DATE((YEAR(C339)-1900),MONTH(C339)+2,1)-1),DAY('19. Mortgage Analysis'!E$37))),"")</f>
        <v>53643</v>
      </c>
      <c r="D340" s="269">
        <f t="shared" si="2"/>
        <v>126831.6431356649</v>
      </c>
      <c r="E340" s="269">
        <f>('19. Mortgage Analysis'!$E$35/12)*D340</f>
        <v>343.50236682575911</v>
      </c>
      <c r="F340" s="438">
        <f>'19. Mortgage Analysis'!$E$45-'21. Mortgage Amortization'!E340</f>
        <v>2372.185064185896</v>
      </c>
      <c r="G340" s="269">
        <f t="shared" si="3"/>
        <v>124459.45807147901</v>
      </c>
      <c r="H340" s="270">
        <f t="shared" si="4"/>
        <v>345038.24911610381</v>
      </c>
      <c r="I340" s="269">
        <f t="shared" si="5"/>
        <v>499540.54192852054</v>
      </c>
      <c r="J340" s="167"/>
      <c r="K340" s="167"/>
      <c r="L340" s="336"/>
      <c r="M340" s="167"/>
      <c r="N340" s="170"/>
      <c r="O340" s="167"/>
      <c r="P340" s="167"/>
      <c r="Q340" s="167"/>
      <c r="R340" s="167"/>
      <c r="S340" s="167"/>
      <c r="T340" s="167"/>
      <c r="U340" s="167"/>
      <c r="V340" s="167"/>
      <c r="W340" s="167"/>
      <c r="X340" s="167"/>
      <c r="Y340" s="167"/>
    </row>
    <row r="341" spans="1:25" ht="12.75" customHeight="1">
      <c r="A341" s="167"/>
      <c r="B341" s="267">
        <f t="shared" si="1"/>
        <v>312</v>
      </c>
      <c r="C341" s="268">
        <f>IF(C340,DATE((YEAR(C340)-1900),MONTH(C340)+1,IF(DAY(C340)&gt;DAY(DATE((YEAR(C340)-1900),MONTH(C340)+2,1)-1),DAY(DATE((YEAR(C340)-1900),MONTH(C340)+2,1)-1),DAY('19. Mortgage Analysis'!E$37))),"")</f>
        <v>53673</v>
      </c>
      <c r="D341" s="269">
        <f t="shared" si="2"/>
        <v>124459.45807147901</v>
      </c>
      <c r="E341" s="269">
        <f>('19. Mortgage Analysis'!$E$35/12)*D341</f>
        <v>337.07769894358898</v>
      </c>
      <c r="F341" s="438">
        <f>'19. Mortgage Analysis'!$E$45-'21. Mortgage Amortization'!E341</f>
        <v>2378.609732068066</v>
      </c>
      <c r="G341" s="269">
        <f t="shared" si="3"/>
        <v>122080.84833941094</v>
      </c>
      <c r="H341" s="270">
        <f t="shared" si="4"/>
        <v>345375.32681504742</v>
      </c>
      <c r="I341" s="269">
        <f t="shared" si="5"/>
        <v>501919.15166058863</v>
      </c>
      <c r="J341" s="167"/>
      <c r="K341" s="167"/>
      <c r="L341" s="336"/>
      <c r="M341" s="167"/>
      <c r="N341" s="170"/>
      <c r="O341" s="167"/>
      <c r="P341" s="167"/>
      <c r="Q341" s="167"/>
      <c r="R341" s="167"/>
      <c r="S341" s="167"/>
      <c r="T341" s="167"/>
      <c r="U341" s="167"/>
      <c r="V341" s="167"/>
      <c r="W341" s="167"/>
      <c r="X341" s="167"/>
      <c r="Y341" s="167"/>
    </row>
    <row r="342" spans="1:25" ht="12.75" customHeight="1">
      <c r="A342" s="167"/>
      <c r="B342" s="267">
        <f t="shared" si="1"/>
        <v>313</v>
      </c>
      <c r="C342" s="268">
        <f>IF(C341,DATE((YEAR(C341)-1900),MONTH(C341)+1,IF(DAY(C341)&gt;DAY(DATE((YEAR(C341)-1900),MONTH(C341)+2,1)-1),DAY(DATE((YEAR(C341)-1900),MONTH(C341)+2,1)-1),DAY('19. Mortgage Analysis'!E$37))),"")</f>
        <v>53704</v>
      </c>
      <c r="D342" s="269">
        <f t="shared" si="2"/>
        <v>122080.84833941094</v>
      </c>
      <c r="E342" s="269">
        <f>('19. Mortgage Analysis'!$E$35/12)*D342</f>
        <v>330.63563091923794</v>
      </c>
      <c r="F342" s="438">
        <f>'19. Mortgage Analysis'!$E$45-'21. Mortgage Amortization'!E342</f>
        <v>2385.0518000924171</v>
      </c>
      <c r="G342" s="269">
        <f t="shared" si="3"/>
        <v>119695.79653931851</v>
      </c>
      <c r="H342" s="270">
        <f t="shared" si="4"/>
        <v>345705.96244596667</v>
      </c>
      <c r="I342" s="269">
        <f t="shared" si="5"/>
        <v>504304.20346068102</v>
      </c>
      <c r="J342" s="167"/>
      <c r="K342" s="167"/>
      <c r="L342" s="336"/>
      <c r="M342" s="167"/>
      <c r="N342" s="170"/>
      <c r="O342" s="167"/>
      <c r="P342" s="167"/>
      <c r="Q342" s="167"/>
      <c r="R342" s="167"/>
      <c r="S342" s="167"/>
      <c r="T342" s="167"/>
      <c r="U342" s="167"/>
      <c r="V342" s="167"/>
      <c r="W342" s="167"/>
      <c r="X342" s="167"/>
      <c r="Y342" s="167"/>
    </row>
    <row r="343" spans="1:25" ht="12.75" customHeight="1">
      <c r="A343" s="167"/>
      <c r="B343" s="267">
        <f t="shared" si="1"/>
        <v>314</v>
      </c>
      <c r="C343" s="268">
        <f>IF(C342,DATE((YEAR(C342)-1900),MONTH(C342)+1,IF(DAY(C342)&gt;DAY(DATE((YEAR(C342)-1900),MONTH(C342)+2,1)-1),DAY(DATE((YEAR(C342)-1900),MONTH(C342)+2,1)-1),DAY('19. Mortgage Analysis'!E$37))),"")</f>
        <v>53735</v>
      </c>
      <c r="D343" s="269">
        <f t="shared" si="2"/>
        <v>119695.79653931851</v>
      </c>
      <c r="E343" s="269">
        <f>('19. Mortgage Analysis'!$E$35/12)*D343</f>
        <v>324.176115627321</v>
      </c>
      <c r="F343" s="438">
        <f>'19. Mortgage Analysis'!$E$45-'21. Mortgage Amortization'!E343</f>
        <v>2391.511315384334</v>
      </c>
      <c r="G343" s="269">
        <f t="shared" si="3"/>
        <v>117304.28522393419</v>
      </c>
      <c r="H343" s="270">
        <f t="shared" si="4"/>
        <v>346030.13856159401</v>
      </c>
      <c r="I343" s="269">
        <f t="shared" si="5"/>
        <v>506695.71477606538</v>
      </c>
      <c r="J343" s="167"/>
      <c r="K343" s="167"/>
      <c r="L343" s="336"/>
      <c r="M343" s="167"/>
      <c r="N343" s="170"/>
      <c r="O343" s="167"/>
      <c r="P343" s="167"/>
      <c r="Q343" s="167"/>
      <c r="R343" s="167"/>
      <c r="S343" s="167"/>
      <c r="T343" s="167"/>
      <c r="U343" s="167"/>
      <c r="V343" s="167"/>
      <c r="W343" s="167"/>
      <c r="X343" s="167"/>
      <c r="Y343" s="167"/>
    </row>
    <row r="344" spans="1:25" ht="12.75" customHeight="1">
      <c r="A344" s="167"/>
      <c r="B344" s="267">
        <f t="shared" si="1"/>
        <v>315</v>
      </c>
      <c r="C344" s="268">
        <f>IF(C343,DATE((YEAR(C343)-1900),MONTH(C343)+1,IF(DAY(C343)&gt;DAY(DATE((YEAR(C343)-1900),MONTH(C343)+2,1)-1),DAY(DATE((YEAR(C343)-1900),MONTH(C343)+2,1)-1),DAY('19. Mortgage Analysis'!E$37))),"")</f>
        <v>53763</v>
      </c>
      <c r="D344" s="269">
        <f t="shared" si="2"/>
        <v>117304.28522393419</v>
      </c>
      <c r="E344" s="269">
        <f>('19. Mortgage Analysis'!$E$35/12)*D344</f>
        <v>317.69910581482179</v>
      </c>
      <c r="F344" s="438">
        <f>'19. Mortgage Analysis'!$E$45-'21. Mortgage Amortization'!E344</f>
        <v>2397.9883251968331</v>
      </c>
      <c r="G344" s="269">
        <f t="shared" si="3"/>
        <v>114906.29689873736</v>
      </c>
      <c r="H344" s="270">
        <f t="shared" si="4"/>
        <v>346347.83766740881</v>
      </c>
      <c r="I344" s="269">
        <f t="shared" si="5"/>
        <v>509093.70310126222</v>
      </c>
      <c r="J344" s="167"/>
      <c r="K344" s="167"/>
      <c r="L344" s="336"/>
      <c r="M344" s="167"/>
      <c r="N344" s="170"/>
      <c r="O344" s="167"/>
      <c r="P344" s="167"/>
      <c r="Q344" s="167"/>
      <c r="R344" s="167"/>
      <c r="S344" s="167"/>
      <c r="T344" s="167"/>
      <c r="U344" s="167"/>
      <c r="V344" s="167"/>
      <c r="W344" s="167"/>
      <c r="X344" s="167"/>
      <c r="Y344" s="167"/>
    </row>
    <row r="345" spans="1:25" ht="12.75" customHeight="1">
      <c r="A345" s="167"/>
      <c r="B345" s="267">
        <f t="shared" si="1"/>
        <v>316</v>
      </c>
      <c r="C345" s="268">
        <f>IF(C344,DATE((YEAR(C344)-1900),MONTH(C344)+1,IF(DAY(C344)&gt;DAY(DATE((YEAR(C344)-1900),MONTH(C344)+2,1)-1),DAY(DATE((YEAR(C344)-1900),MONTH(C344)+2,1)-1),DAY('19. Mortgage Analysis'!E$37))),"")</f>
        <v>53794</v>
      </c>
      <c r="D345" s="269">
        <f t="shared" si="2"/>
        <v>114906.29689873736</v>
      </c>
      <c r="E345" s="269">
        <f>('19. Mortgage Analysis'!$E$35/12)*D345</f>
        <v>311.20455410074703</v>
      </c>
      <c r="F345" s="438">
        <f>'19. Mortgage Analysis'!$E$45-'21. Mortgage Amortization'!E345</f>
        <v>2404.4828769109081</v>
      </c>
      <c r="G345" s="269">
        <f t="shared" si="3"/>
        <v>112501.81402182646</v>
      </c>
      <c r="H345" s="270">
        <f t="shared" si="4"/>
        <v>346659.04222150956</v>
      </c>
      <c r="I345" s="269">
        <f t="shared" si="5"/>
        <v>511498.1859781731</v>
      </c>
      <c r="J345" s="167"/>
      <c r="K345" s="167"/>
      <c r="L345" s="336"/>
      <c r="M345" s="167"/>
      <c r="N345" s="170"/>
      <c r="O345" s="167"/>
      <c r="P345" s="167"/>
      <c r="Q345" s="167"/>
      <c r="R345" s="167"/>
      <c r="S345" s="167"/>
      <c r="T345" s="167"/>
      <c r="U345" s="167"/>
      <c r="V345" s="167"/>
      <c r="W345" s="167"/>
      <c r="X345" s="167"/>
      <c r="Y345" s="167"/>
    </row>
    <row r="346" spans="1:25" ht="12.75" customHeight="1">
      <c r="A346" s="167"/>
      <c r="B346" s="267">
        <f t="shared" si="1"/>
        <v>317</v>
      </c>
      <c r="C346" s="268">
        <f>IF(C345,DATE((YEAR(C345)-1900),MONTH(C345)+1,IF(DAY(C345)&gt;DAY(DATE((YEAR(C345)-1900),MONTH(C345)+2,1)-1),DAY(DATE((YEAR(C345)-1900),MONTH(C345)+2,1)-1),DAY('19. Mortgage Analysis'!E$37))),"")</f>
        <v>53824</v>
      </c>
      <c r="D346" s="269">
        <f t="shared" si="2"/>
        <v>112501.81402182646</v>
      </c>
      <c r="E346" s="269">
        <f>('19. Mortgage Analysis'!$E$35/12)*D346</f>
        <v>304.69241297578003</v>
      </c>
      <c r="F346" s="438">
        <f>'19. Mortgage Analysis'!$E$45-'21. Mortgage Amortization'!E346</f>
        <v>2410.9950180358751</v>
      </c>
      <c r="G346" s="269">
        <f t="shared" si="3"/>
        <v>110090.81900379059</v>
      </c>
      <c r="H346" s="270">
        <f t="shared" si="4"/>
        <v>346963.73463448533</v>
      </c>
      <c r="I346" s="269">
        <f t="shared" si="5"/>
        <v>513909.18099620898</v>
      </c>
      <c r="J346" s="167"/>
      <c r="K346" s="167"/>
      <c r="L346" s="336"/>
      <c r="M346" s="167"/>
      <c r="N346" s="170"/>
      <c r="O346" s="167"/>
      <c r="P346" s="167"/>
      <c r="Q346" s="167"/>
      <c r="R346" s="167"/>
      <c r="S346" s="167"/>
      <c r="T346" s="167"/>
      <c r="U346" s="167"/>
      <c r="V346" s="167"/>
      <c r="W346" s="167"/>
      <c r="X346" s="167"/>
      <c r="Y346" s="167"/>
    </row>
    <row r="347" spans="1:25" ht="12.75" customHeight="1">
      <c r="A347" s="167"/>
      <c r="B347" s="267">
        <f t="shared" si="1"/>
        <v>318</v>
      </c>
      <c r="C347" s="268">
        <f>IF(C346,DATE((YEAR(C346)-1900),MONTH(C346)+1,IF(DAY(C346)&gt;DAY(DATE((YEAR(C346)-1900),MONTH(C346)+2,1)-1),DAY(DATE((YEAR(C346)-1900),MONTH(C346)+2,1)-1),DAY('19. Mortgage Analysis'!E$37))),"")</f>
        <v>53855</v>
      </c>
      <c r="D347" s="269">
        <f t="shared" si="2"/>
        <v>110090.81900379059</v>
      </c>
      <c r="E347" s="269">
        <f>('19. Mortgage Analysis'!$E$35/12)*D347</f>
        <v>298.16263480193282</v>
      </c>
      <c r="F347" s="438">
        <f>'19. Mortgage Analysis'!$E$45-'21. Mortgage Amortization'!E347</f>
        <v>2417.5247962097224</v>
      </c>
      <c r="G347" s="269">
        <f t="shared" si="3"/>
        <v>107673.29420758087</v>
      </c>
      <c r="H347" s="270">
        <f t="shared" si="4"/>
        <v>347261.89726928726</v>
      </c>
      <c r="I347" s="269">
        <f t="shared" si="5"/>
        <v>516326.70579241868</v>
      </c>
      <c r="J347" s="167"/>
      <c r="K347" s="167"/>
      <c r="L347" s="336"/>
      <c r="M347" s="167"/>
      <c r="N347" s="170"/>
      <c r="O347" s="167"/>
      <c r="P347" s="167"/>
      <c r="Q347" s="167"/>
      <c r="R347" s="167"/>
      <c r="S347" s="167"/>
      <c r="T347" s="167"/>
      <c r="U347" s="167"/>
      <c r="V347" s="167"/>
      <c r="W347" s="167"/>
      <c r="X347" s="167"/>
      <c r="Y347" s="167"/>
    </row>
    <row r="348" spans="1:25" ht="12.75" customHeight="1">
      <c r="A348" s="167"/>
      <c r="B348" s="267">
        <f t="shared" si="1"/>
        <v>319</v>
      </c>
      <c r="C348" s="268">
        <f>IF(C347,DATE((YEAR(C347)-1900),MONTH(C347)+1,IF(DAY(C347)&gt;DAY(DATE((YEAR(C347)-1900),MONTH(C347)+2,1)-1),DAY(DATE((YEAR(C347)-1900),MONTH(C347)+2,1)-1),DAY('19. Mortgage Analysis'!E$37))),"")</f>
        <v>53885</v>
      </c>
      <c r="D348" s="269">
        <f t="shared" si="2"/>
        <v>107673.29420758087</v>
      </c>
      <c r="E348" s="269">
        <f>('19. Mortgage Analysis'!$E$35/12)*D348</f>
        <v>291.61517181219818</v>
      </c>
      <c r="F348" s="438">
        <f>'19. Mortgage Analysis'!$E$45-'21. Mortgage Amortization'!E348</f>
        <v>2424.0722591994568</v>
      </c>
      <c r="G348" s="269">
        <f t="shared" si="3"/>
        <v>105249.22194838141</v>
      </c>
      <c r="H348" s="270">
        <f t="shared" si="4"/>
        <v>347553.51244109945</v>
      </c>
      <c r="I348" s="269">
        <f t="shared" si="5"/>
        <v>518750.77805161814</v>
      </c>
      <c r="J348" s="167"/>
      <c r="K348" s="167"/>
      <c r="L348" s="336"/>
      <c r="M348" s="167"/>
      <c r="N348" s="170"/>
      <c r="O348" s="167"/>
      <c r="P348" s="167"/>
      <c r="Q348" s="167"/>
      <c r="R348" s="167"/>
      <c r="S348" s="167"/>
      <c r="T348" s="167"/>
      <c r="U348" s="167"/>
      <c r="V348" s="167"/>
      <c r="W348" s="167"/>
      <c r="X348" s="167"/>
      <c r="Y348" s="167"/>
    </row>
    <row r="349" spans="1:25" ht="12.75" customHeight="1">
      <c r="A349" s="167"/>
      <c r="B349" s="267">
        <f t="shared" si="1"/>
        <v>320</v>
      </c>
      <c r="C349" s="268">
        <f>IF(C348,DATE((YEAR(C348)-1900),MONTH(C348)+1,IF(DAY(C348)&gt;DAY(DATE((YEAR(C348)-1900),MONTH(C348)+2,1)-1),DAY(DATE((YEAR(C348)-1900),MONTH(C348)+2,1)-1),DAY('19. Mortgage Analysis'!E$37))),"")</f>
        <v>53916</v>
      </c>
      <c r="D349" s="269">
        <f t="shared" si="2"/>
        <v>105249.22194838141</v>
      </c>
      <c r="E349" s="269">
        <f>('19. Mortgage Analysis'!$E$35/12)*D349</f>
        <v>285.04997611019968</v>
      </c>
      <c r="F349" s="438">
        <f>'19. Mortgage Analysis'!$E$45-'21. Mortgage Amortization'!E349</f>
        <v>2430.6374549014554</v>
      </c>
      <c r="G349" s="269">
        <f t="shared" si="3"/>
        <v>102818.58449347995</v>
      </c>
      <c r="H349" s="270">
        <f t="shared" si="4"/>
        <v>347838.56241720967</v>
      </c>
      <c r="I349" s="269">
        <f t="shared" si="5"/>
        <v>521181.41550651961</v>
      </c>
      <c r="J349" s="167"/>
      <c r="K349" s="167"/>
      <c r="L349" s="336"/>
      <c r="M349" s="167"/>
      <c r="N349" s="170"/>
      <c r="O349" s="167"/>
      <c r="P349" s="167"/>
      <c r="Q349" s="167"/>
      <c r="R349" s="167"/>
      <c r="S349" s="167"/>
      <c r="T349" s="167"/>
      <c r="U349" s="167"/>
      <c r="V349" s="167"/>
      <c r="W349" s="167"/>
      <c r="X349" s="167"/>
      <c r="Y349" s="167"/>
    </row>
    <row r="350" spans="1:25" ht="12.75" customHeight="1">
      <c r="A350" s="167"/>
      <c r="B350" s="267">
        <f t="shared" si="1"/>
        <v>321</v>
      </c>
      <c r="C350" s="268">
        <f>IF(C349,DATE((YEAR(C349)-1900),MONTH(C349)+1,IF(DAY(C349)&gt;DAY(DATE((YEAR(C349)-1900),MONTH(C349)+2,1)-1),DAY(DATE((YEAR(C349)-1900),MONTH(C349)+2,1)-1),DAY('19. Mortgage Analysis'!E$37))),"")</f>
        <v>53947</v>
      </c>
      <c r="D350" s="269">
        <f t="shared" si="2"/>
        <v>102818.58449347995</v>
      </c>
      <c r="E350" s="269">
        <f>('19. Mortgage Analysis'!$E$35/12)*D350</f>
        <v>278.46699966984153</v>
      </c>
      <c r="F350" s="438">
        <f>'19. Mortgage Analysis'!$E$45-'21. Mortgage Amortization'!E350</f>
        <v>2437.2204313418133</v>
      </c>
      <c r="G350" s="269">
        <f t="shared" si="3"/>
        <v>100381.36406213813</v>
      </c>
      <c r="H350" s="270">
        <f t="shared" si="4"/>
        <v>348117.02941687952</v>
      </c>
      <c r="I350" s="269">
        <f t="shared" si="5"/>
        <v>523618.6359378614</v>
      </c>
      <c r="J350" s="167"/>
      <c r="K350" s="167"/>
      <c r="L350" s="336"/>
      <c r="M350" s="167"/>
      <c r="N350" s="170"/>
      <c r="O350" s="167"/>
      <c r="P350" s="167"/>
      <c r="Q350" s="167"/>
      <c r="R350" s="167"/>
      <c r="S350" s="167"/>
      <c r="T350" s="167"/>
      <c r="U350" s="167"/>
      <c r="V350" s="167"/>
      <c r="W350" s="167"/>
      <c r="X350" s="167"/>
      <c r="Y350" s="167"/>
    </row>
    <row r="351" spans="1:25" ht="12.75" customHeight="1">
      <c r="A351" s="167"/>
      <c r="B351" s="267">
        <f t="shared" si="1"/>
        <v>322</v>
      </c>
      <c r="C351" s="268">
        <f>IF(C350,DATE((YEAR(C350)-1900),MONTH(C350)+1,IF(DAY(C350)&gt;DAY(DATE((YEAR(C350)-1900),MONTH(C350)+2,1)-1),DAY(DATE((YEAR(C350)-1900),MONTH(C350)+2,1)-1),DAY('19. Mortgage Analysis'!E$37))),"")</f>
        <v>53977</v>
      </c>
      <c r="D351" s="269">
        <f t="shared" si="2"/>
        <v>100381.36406213813</v>
      </c>
      <c r="E351" s="269">
        <f>('19. Mortgage Analysis'!$E$35/12)*D351</f>
        <v>271.86619433495747</v>
      </c>
      <c r="F351" s="438">
        <f>'19. Mortgage Analysis'!$E$45-'21. Mortgage Amortization'!E351</f>
        <v>2443.8212366766975</v>
      </c>
      <c r="G351" s="269">
        <f t="shared" si="3"/>
        <v>97937.542825461438</v>
      </c>
      <c r="H351" s="270">
        <f t="shared" si="4"/>
        <v>348388.89561121445</v>
      </c>
      <c r="I351" s="269">
        <f t="shared" si="5"/>
        <v>526062.45717453805</v>
      </c>
      <c r="J351" s="167"/>
      <c r="K351" s="167"/>
      <c r="L351" s="336"/>
      <c r="M351" s="167"/>
      <c r="N351" s="170"/>
      <c r="O351" s="167"/>
      <c r="P351" s="167"/>
      <c r="Q351" s="167"/>
      <c r="R351" s="167"/>
      <c r="S351" s="167"/>
      <c r="T351" s="167"/>
      <c r="U351" s="167"/>
      <c r="V351" s="167"/>
      <c r="W351" s="167"/>
      <c r="X351" s="167"/>
      <c r="Y351" s="167"/>
    </row>
    <row r="352" spans="1:25" ht="12.75" customHeight="1">
      <c r="A352" s="167"/>
      <c r="B352" s="267">
        <f t="shared" si="1"/>
        <v>323</v>
      </c>
      <c r="C352" s="268">
        <f>IF(C351,DATE((YEAR(C351)-1900),MONTH(C351)+1,IF(DAY(C351)&gt;DAY(DATE((YEAR(C351)-1900),MONTH(C351)+2,1)-1),DAY(DATE((YEAR(C351)-1900),MONTH(C351)+2,1)-1),DAY('19. Mortgage Analysis'!E$37))),"")</f>
        <v>54008</v>
      </c>
      <c r="D352" s="269">
        <f t="shared" si="2"/>
        <v>97937.542825461438</v>
      </c>
      <c r="E352" s="269">
        <f>('19. Mortgage Analysis'!$E$35/12)*D352</f>
        <v>265.24751181895806</v>
      </c>
      <c r="F352" s="438">
        <f>'19. Mortgage Analysis'!$E$45-'21. Mortgage Amortization'!E352</f>
        <v>2450.4399191926968</v>
      </c>
      <c r="G352" s="269">
        <f t="shared" si="3"/>
        <v>95487.102906268745</v>
      </c>
      <c r="H352" s="270">
        <f t="shared" si="4"/>
        <v>348654.1431230334</v>
      </c>
      <c r="I352" s="269">
        <f t="shared" si="5"/>
        <v>528512.89709373075</v>
      </c>
      <c r="J352" s="167"/>
      <c r="K352" s="167"/>
      <c r="L352" s="336"/>
      <c r="M352" s="167"/>
      <c r="N352" s="170"/>
      <c r="O352" s="167"/>
      <c r="P352" s="167"/>
      <c r="Q352" s="167"/>
      <c r="R352" s="167"/>
      <c r="S352" s="167"/>
      <c r="T352" s="167"/>
      <c r="U352" s="167"/>
      <c r="V352" s="167"/>
      <c r="W352" s="167"/>
      <c r="X352" s="167"/>
      <c r="Y352" s="167"/>
    </row>
    <row r="353" spans="1:25" ht="12.75" customHeight="1">
      <c r="A353" s="167"/>
      <c r="B353" s="267">
        <f t="shared" si="1"/>
        <v>324</v>
      </c>
      <c r="C353" s="268">
        <f>IF(C352,DATE((YEAR(C352)-1900),MONTH(C352)+1,IF(DAY(C352)&gt;DAY(DATE((YEAR(C352)-1900),MONTH(C352)+2,1)-1),DAY(DATE((YEAR(C352)-1900),MONTH(C352)+2,1)-1),DAY('19. Mortgage Analysis'!E$37))),"")</f>
        <v>54038</v>
      </c>
      <c r="D353" s="269">
        <f t="shared" si="2"/>
        <v>95487.102906268745</v>
      </c>
      <c r="E353" s="269">
        <f>('19. Mortgage Analysis'!$E$35/12)*D353</f>
        <v>258.61090370447783</v>
      </c>
      <c r="F353" s="438">
        <f>'19. Mortgage Analysis'!$E$45-'21. Mortgage Amortization'!E353</f>
        <v>2457.076527307177</v>
      </c>
      <c r="G353" s="269">
        <f t="shared" si="3"/>
        <v>93030.026378961571</v>
      </c>
      <c r="H353" s="270">
        <f t="shared" si="4"/>
        <v>348912.75402673788</v>
      </c>
      <c r="I353" s="269">
        <f t="shared" si="5"/>
        <v>530969.97362103791</v>
      </c>
      <c r="J353" s="167"/>
      <c r="K353" s="167"/>
      <c r="L353" s="336"/>
      <c r="M353" s="167"/>
      <c r="N353" s="170"/>
      <c r="O353" s="167"/>
      <c r="P353" s="167"/>
      <c r="Q353" s="167"/>
      <c r="R353" s="167"/>
      <c r="S353" s="167"/>
      <c r="T353" s="167"/>
      <c r="U353" s="167"/>
      <c r="V353" s="167"/>
      <c r="W353" s="167"/>
      <c r="X353" s="167"/>
      <c r="Y353" s="167"/>
    </row>
    <row r="354" spans="1:25" ht="12.75" customHeight="1">
      <c r="A354" s="167"/>
      <c r="B354" s="267">
        <f t="shared" si="1"/>
        <v>325</v>
      </c>
      <c r="C354" s="268">
        <f>IF(C353,DATE((YEAR(C353)-1900),MONTH(C353)+1,IF(DAY(C353)&gt;DAY(DATE((YEAR(C353)-1900),MONTH(C353)+2,1)-1),DAY(DATE((YEAR(C353)-1900),MONTH(C353)+2,1)-1),DAY('19. Mortgage Analysis'!E$37))),"")</f>
        <v>54069</v>
      </c>
      <c r="D354" s="269">
        <f t="shared" si="2"/>
        <v>93030.026378961571</v>
      </c>
      <c r="E354" s="269">
        <f>('19. Mortgage Analysis'!$E$35/12)*D354</f>
        <v>251.95632144302093</v>
      </c>
      <c r="F354" s="438">
        <f>'19. Mortgage Analysis'!$E$45-'21. Mortgage Amortization'!E354</f>
        <v>2463.7311095686341</v>
      </c>
      <c r="G354" s="269">
        <f t="shared" si="3"/>
        <v>90566.29526939294</v>
      </c>
      <c r="H354" s="270">
        <f t="shared" si="4"/>
        <v>349164.7103481809</v>
      </c>
      <c r="I354" s="269">
        <f t="shared" si="5"/>
        <v>533433.70473060652</v>
      </c>
      <c r="J354" s="167"/>
      <c r="K354" s="167"/>
      <c r="L354" s="336"/>
      <c r="M354" s="167"/>
      <c r="N354" s="170"/>
      <c r="O354" s="167"/>
      <c r="P354" s="167"/>
      <c r="Q354" s="167"/>
      <c r="R354" s="167"/>
      <c r="S354" s="167"/>
      <c r="T354" s="167"/>
      <c r="U354" s="167"/>
      <c r="V354" s="167"/>
      <c r="W354" s="167"/>
      <c r="X354" s="167"/>
      <c r="Y354" s="167"/>
    </row>
    <row r="355" spans="1:25" ht="12.75" customHeight="1">
      <c r="A355" s="167"/>
      <c r="B355" s="267">
        <f t="shared" si="1"/>
        <v>326</v>
      </c>
      <c r="C355" s="268">
        <f>IF(C354,DATE((YEAR(C354)-1900),MONTH(C354)+1,IF(DAY(C354)&gt;DAY(DATE((YEAR(C354)-1900),MONTH(C354)+2,1)-1),DAY(DATE((YEAR(C354)-1900),MONTH(C354)+2,1)-1),DAY('19. Mortgage Analysis'!E$37))),"")</f>
        <v>54100</v>
      </c>
      <c r="D355" s="269">
        <f t="shared" si="2"/>
        <v>90566.29526939294</v>
      </c>
      <c r="E355" s="269">
        <f>('19. Mortgage Analysis'!$E$35/12)*D355</f>
        <v>245.2837163546059</v>
      </c>
      <c r="F355" s="438">
        <f>'19. Mortgage Analysis'!$E$45-'21. Mortgage Amortization'!E355</f>
        <v>2470.403714657049</v>
      </c>
      <c r="G355" s="269">
        <f t="shared" si="3"/>
        <v>88095.891554735892</v>
      </c>
      <c r="H355" s="270">
        <f t="shared" si="4"/>
        <v>349409.99406453548</v>
      </c>
      <c r="I355" s="269">
        <f t="shared" si="5"/>
        <v>535904.10844526358</v>
      </c>
      <c r="J355" s="167"/>
      <c r="K355" s="167"/>
      <c r="L355" s="336"/>
      <c r="M355" s="167"/>
      <c r="N355" s="170"/>
      <c r="O355" s="167"/>
      <c r="P355" s="167"/>
      <c r="Q355" s="167"/>
      <c r="R355" s="167"/>
      <c r="S355" s="167"/>
      <c r="T355" s="167"/>
      <c r="U355" s="167"/>
      <c r="V355" s="167"/>
      <c r="W355" s="167"/>
      <c r="X355" s="167"/>
      <c r="Y355" s="167"/>
    </row>
    <row r="356" spans="1:25" ht="12.75" customHeight="1">
      <c r="A356" s="167"/>
      <c r="B356" s="267">
        <f t="shared" si="1"/>
        <v>327</v>
      </c>
      <c r="C356" s="268">
        <f>IF(C355,DATE((YEAR(C355)-1900),MONTH(C355)+1,IF(DAY(C355)&gt;DAY(DATE((YEAR(C355)-1900),MONTH(C355)+2,1)-1),DAY(DATE((YEAR(C355)-1900),MONTH(C355)+2,1)-1),DAY('19. Mortgage Analysis'!E$37))),"")</f>
        <v>54129</v>
      </c>
      <c r="D356" s="269">
        <f t="shared" si="2"/>
        <v>88095.891554735892</v>
      </c>
      <c r="E356" s="269">
        <f>('19. Mortgage Analysis'!$E$35/12)*D356</f>
        <v>238.59303962740972</v>
      </c>
      <c r="F356" s="438">
        <f>'19. Mortgage Analysis'!$E$45-'21. Mortgage Amortization'!E356</f>
        <v>2477.0943913842452</v>
      </c>
      <c r="G356" s="269">
        <f t="shared" si="3"/>
        <v>85618.797163351643</v>
      </c>
      <c r="H356" s="270">
        <f t="shared" si="4"/>
        <v>349648.5871041629</v>
      </c>
      <c r="I356" s="269">
        <f t="shared" si="5"/>
        <v>538381.20283664786</v>
      </c>
      <c r="J356" s="167"/>
      <c r="K356" s="167"/>
      <c r="L356" s="336"/>
      <c r="M356" s="167"/>
      <c r="N356" s="170"/>
      <c r="O356" s="167"/>
      <c r="P356" s="167"/>
      <c r="Q356" s="167"/>
      <c r="R356" s="167"/>
      <c r="S356" s="167"/>
      <c r="T356" s="167"/>
      <c r="U356" s="167"/>
      <c r="V356" s="167"/>
      <c r="W356" s="167"/>
      <c r="X356" s="167"/>
      <c r="Y356" s="167"/>
    </row>
    <row r="357" spans="1:25" ht="12.75" customHeight="1">
      <c r="A357" s="167"/>
      <c r="B357" s="267">
        <f t="shared" si="1"/>
        <v>328</v>
      </c>
      <c r="C357" s="268">
        <f>IF(C356,DATE((YEAR(C356)-1900),MONTH(C356)+1,IF(DAY(C356)&gt;DAY(DATE((YEAR(C356)-1900),MONTH(C356)+2,1)-1),DAY(DATE((YEAR(C356)-1900),MONTH(C356)+2,1)-1),DAY('19. Mortgage Analysis'!E$37))),"")</f>
        <v>54160</v>
      </c>
      <c r="D357" s="269">
        <f t="shared" si="2"/>
        <v>85618.797163351643</v>
      </c>
      <c r="E357" s="269">
        <f>('19. Mortgage Analysis'!$E$35/12)*D357</f>
        <v>231.8842423174107</v>
      </c>
      <c r="F357" s="438">
        <f>'19. Mortgage Analysis'!$E$45-'21. Mortgage Amortization'!E357</f>
        <v>2483.8031886942445</v>
      </c>
      <c r="G357" s="269">
        <f t="shared" si="3"/>
        <v>83134.993974657395</v>
      </c>
      <c r="H357" s="270">
        <f t="shared" si="4"/>
        <v>349880.47134648031</v>
      </c>
      <c r="I357" s="269">
        <f t="shared" si="5"/>
        <v>540865.00602534215</v>
      </c>
      <c r="J357" s="167"/>
      <c r="K357" s="167"/>
      <c r="L357" s="336"/>
      <c r="M357" s="167"/>
      <c r="N357" s="170"/>
      <c r="O357" s="167"/>
      <c r="P357" s="167"/>
      <c r="Q357" s="167"/>
      <c r="R357" s="167"/>
      <c r="S357" s="167"/>
      <c r="T357" s="167"/>
      <c r="U357" s="167"/>
      <c r="V357" s="167"/>
      <c r="W357" s="167"/>
      <c r="X357" s="167"/>
      <c r="Y357" s="167"/>
    </row>
    <row r="358" spans="1:25" ht="12.75" customHeight="1">
      <c r="A358" s="167"/>
      <c r="B358" s="267">
        <f t="shared" si="1"/>
        <v>329</v>
      </c>
      <c r="C358" s="268">
        <f>IF(C357,DATE((YEAR(C357)-1900),MONTH(C357)+1,IF(DAY(C357)&gt;DAY(DATE((YEAR(C357)-1900),MONTH(C357)+2,1)-1),DAY(DATE((YEAR(C357)-1900),MONTH(C357)+2,1)-1),DAY('19. Mortgage Analysis'!E$37))),"")</f>
        <v>54190</v>
      </c>
      <c r="D358" s="269">
        <f t="shared" si="2"/>
        <v>83134.993974657395</v>
      </c>
      <c r="E358" s="269">
        <f>('19. Mortgage Analysis'!$E$35/12)*D358</f>
        <v>225.15727534803045</v>
      </c>
      <c r="F358" s="438">
        <f>'19. Mortgage Analysis'!$E$45-'21. Mortgage Amortization'!E358</f>
        <v>2490.5301556636246</v>
      </c>
      <c r="G358" s="269">
        <f t="shared" si="3"/>
        <v>80644.463818993769</v>
      </c>
      <c r="H358" s="270">
        <f t="shared" si="4"/>
        <v>350105.62862182833</v>
      </c>
      <c r="I358" s="269">
        <f t="shared" si="5"/>
        <v>543355.53618100577</v>
      </c>
      <c r="J358" s="167"/>
      <c r="K358" s="167"/>
      <c r="L358" s="336"/>
      <c r="M358" s="167"/>
      <c r="N358" s="170"/>
      <c r="O358" s="167"/>
      <c r="P358" s="167"/>
      <c r="Q358" s="167"/>
      <c r="R358" s="167"/>
      <c r="S358" s="167"/>
      <c r="T358" s="167"/>
      <c r="U358" s="167"/>
      <c r="V358" s="167"/>
      <c r="W358" s="167"/>
      <c r="X358" s="167"/>
      <c r="Y358" s="167"/>
    </row>
    <row r="359" spans="1:25" ht="12.75" customHeight="1">
      <c r="A359" s="167"/>
      <c r="B359" s="267">
        <f t="shared" si="1"/>
        <v>330</v>
      </c>
      <c r="C359" s="268">
        <f>IF(C358,DATE((YEAR(C358)-1900),MONTH(C358)+1,IF(DAY(C358)&gt;DAY(DATE((YEAR(C358)-1900),MONTH(C358)+2,1)-1),DAY(DATE((YEAR(C358)-1900),MONTH(C358)+2,1)-1),DAY('19. Mortgage Analysis'!E$37))),"")</f>
        <v>54221</v>
      </c>
      <c r="D359" s="269">
        <f t="shared" si="2"/>
        <v>80644.463818993769</v>
      </c>
      <c r="E359" s="269">
        <f>('19. Mortgage Analysis'!$E$35/12)*D359</f>
        <v>218.4120895097748</v>
      </c>
      <c r="F359" s="438">
        <f>'19. Mortgage Analysis'!$E$45-'21. Mortgage Amortization'!E359</f>
        <v>2497.2753415018801</v>
      </c>
      <c r="G359" s="269">
        <f t="shared" si="3"/>
        <v>78147.188477491887</v>
      </c>
      <c r="H359" s="270">
        <f t="shared" si="4"/>
        <v>350324.04071133811</v>
      </c>
      <c r="I359" s="269">
        <f t="shared" si="5"/>
        <v>545852.81152250769</v>
      </c>
      <c r="J359" s="167"/>
      <c r="K359" s="167"/>
      <c r="L359" s="336"/>
      <c r="M359" s="167"/>
      <c r="N359" s="170"/>
      <c r="O359" s="167"/>
      <c r="P359" s="167"/>
      <c r="Q359" s="167"/>
      <c r="R359" s="167"/>
      <c r="S359" s="167"/>
      <c r="T359" s="167"/>
      <c r="U359" s="167"/>
      <c r="V359" s="167"/>
      <c r="W359" s="167"/>
      <c r="X359" s="167"/>
      <c r="Y359" s="167"/>
    </row>
    <row r="360" spans="1:25" ht="12.75" customHeight="1">
      <c r="A360" s="167"/>
      <c r="B360" s="267">
        <f t="shared" si="1"/>
        <v>331</v>
      </c>
      <c r="C360" s="268">
        <f>IF(C359,DATE((YEAR(C359)-1900),MONTH(C359)+1,IF(DAY(C359)&gt;DAY(DATE((YEAR(C359)-1900),MONTH(C359)+2,1)-1),DAY(DATE((YEAR(C359)-1900),MONTH(C359)+2,1)-1),DAY('19. Mortgage Analysis'!E$37))),"")</f>
        <v>54251</v>
      </c>
      <c r="D360" s="269">
        <f t="shared" si="2"/>
        <v>78147.188477491887</v>
      </c>
      <c r="E360" s="269">
        <f>('19. Mortgage Analysis'!$E$35/12)*D360</f>
        <v>211.64863545987387</v>
      </c>
      <c r="F360" s="438">
        <f>'19. Mortgage Analysis'!$E$45-'21. Mortgage Amortization'!E360</f>
        <v>2504.0387955517813</v>
      </c>
      <c r="G360" s="269">
        <f t="shared" si="3"/>
        <v>75643.149681940107</v>
      </c>
      <c r="H360" s="270">
        <f t="shared" si="4"/>
        <v>350535.689346798</v>
      </c>
      <c r="I360" s="269">
        <f t="shared" si="5"/>
        <v>548356.85031805944</v>
      </c>
      <c r="J360" s="167"/>
      <c r="K360" s="167"/>
      <c r="L360" s="336"/>
      <c r="M360" s="167"/>
      <c r="N360" s="170"/>
      <c r="O360" s="167"/>
      <c r="P360" s="167"/>
      <c r="Q360" s="167"/>
      <c r="R360" s="167"/>
      <c r="S360" s="167"/>
      <c r="T360" s="167"/>
      <c r="U360" s="167"/>
      <c r="V360" s="167"/>
      <c r="W360" s="167"/>
      <c r="X360" s="167"/>
      <c r="Y360" s="167"/>
    </row>
    <row r="361" spans="1:25" ht="12.75" customHeight="1">
      <c r="A361" s="167"/>
      <c r="B361" s="267">
        <f t="shared" si="1"/>
        <v>332</v>
      </c>
      <c r="C361" s="268">
        <f>IF(C360,DATE((YEAR(C360)-1900),MONTH(C360)+1,IF(DAY(C360)&gt;DAY(DATE((YEAR(C360)-1900),MONTH(C360)+2,1)-1),DAY(DATE((YEAR(C360)-1900),MONTH(C360)+2,1)-1),DAY('19. Mortgage Analysis'!E$37))),"")</f>
        <v>54282</v>
      </c>
      <c r="D361" s="269">
        <f t="shared" si="2"/>
        <v>75643.149681940107</v>
      </c>
      <c r="E361" s="269">
        <f>('19. Mortgage Analysis'!$E$35/12)*D361</f>
        <v>204.86686372192113</v>
      </c>
      <c r="F361" s="438">
        <f>'19. Mortgage Analysis'!$E$45-'21. Mortgage Amortization'!E361</f>
        <v>2510.8205672897338</v>
      </c>
      <c r="G361" s="269">
        <f t="shared" si="3"/>
        <v>73132.329114650376</v>
      </c>
      <c r="H361" s="270">
        <f t="shared" si="4"/>
        <v>350740.55621051992</v>
      </c>
      <c r="I361" s="269">
        <f t="shared" si="5"/>
        <v>550867.67088534916</v>
      </c>
      <c r="J361" s="167"/>
      <c r="K361" s="167"/>
      <c r="L361" s="336"/>
      <c r="M361" s="167"/>
      <c r="N361" s="170"/>
      <c r="O361" s="167"/>
      <c r="P361" s="167"/>
      <c r="Q361" s="167"/>
      <c r="R361" s="167"/>
      <c r="S361" s="167"/>
      <c r="T361" s="167"/>
      <c r="U361" s="167"/>
      <c r="V361" s="167"/>
      <c r="W361" s="167"/>
      <c r="X361" s="167"/>
      <c r="Y361" s="167"/>
    </row>
    <row r="362" spans="1:25" ht="12.75" customHeight="1">
      <c r="A362" s="167"/>
      <c r="B362" s="267">
        <f t="shared" si="1"/>
        <v>333</v>
      </c>
      <c r="C362" s="268">
        <f>IF(C361,DATE((YEAR(C361)-1900),MONTH(C361)+1,IF(DAY(C361)&gt;DAY(DATE((YEAR(C361)-1900),MONTH(C361)+2,1)-1),DAY(DATE((YEAR(C361)-1900),MONTH(C361)+2,1)-1),DAY('19. Mortgage Analysis'!E$37))),"")</f>
        <v>54313</v>
      </c>
      <c r="D362" s="269">
        <f t="shared" si="2"/>
        <v>73132.329114650376</v>
      </c>
      <c r="E362" s="269">
        <f>('19. Mortgage Analysis'!$E$35/12)*D362</f>
        <v>198.06672468551145</v>
      </c>
      <c r="F362" s="438">
        <f>'19. Mortgage Analysis'!$E$45-'21. Mortgage Amortization'!E362</f>
        <v>2517.6207063261436</v>
      </c>
      <c r="G362" s="269">
        <f t="shared" si="3"/>
        <v>70614.708408324237</v>
      </c>
      <c r="H362" s="270">
        <f t="shared" si="4"/>
        <v>350938.62293520541</v>
      </c>
      <c r="I362" s="269">
        <f t="shared" si="5"/>
        <v>553385.29159167525</v>
      </c>
      <c r="J362" s="167"/>
      <c r="K362" s="167"/>
      <c r="L362" s="336"/>
      <c r="M362" s="167"/>
      <c r="N362" s="170"/>
      <c r="O362" s="167"/>
      <c r="P362" s="167"/>
      <c r="Q362" s="167"/>
      <c r="R362" s="167"/>
      <c r="S362" s="167"/>
      <c r="T362" s="167"/>
      <c r="U362" s="167"/>
      <c r="V362" s="167"/>
      <c r="W362" s="167"/>
      <c r="X362" s="167"/>
      <c r="Y362" s="167"/>
    </row>
    <row r="363" spans="1:25" ht="12.75" customHeight="1">
      <c r="A363" s="167"/>
      <c r="B363" s="267">
        <f t="shared" si="1"/>
        <v>334</v>
      </c>
      <c r="C363" s="268">
        <f>IF(C362,DATE((YEAR(C362)-1900),MONTH(C362)+1,IF(DAY(C362)&gt;DAY(DATE((YEAR(C362)-1900),MONTH(C362)+2,1)-1),DAY(DATE((YEAR(C362)-1900),MONTH(C362)+2,1)-1),DAY('19. Mortgage Analysis'!E$37))),"")</f>
        <v>54343</v>
      </c>
      <c r="D363" s="269">
        <f t="shared" si="2"/>
        <v>70614.708408324237</v>
      </c>
      <c r="E363" s="269">
        <f>('19. Mortgage Analysis'!$E$35/12)*D363</f>
        <v>191.24816860587813</v>
      </c>
      <c r="F363" s="438">
        <f>'19. Mortgage Analysis'!$E$45-'21. Mortgage Amortization'!E363</f>
        <v>2524.4392624057768</v>
      </c>
      <c r="G363" s="269">
        <f t="shared" si="3"/>
        <v>68090.269145918457</v>
      </c>
      <c r="H363" s="270">
        <f t="shared" si="4"/>
        <v>351129.87110381131</v>
      </c>
      <c r="I363" s="269">
        <f t="shared" si="5"/>
        <v>555909.73085408099</v>
      </c>
      <c r="J363" s="167"/>
      <c r="K363" s="167"/>
      <c r="L363" s="336"/>
      <c r="M363" s="167"/>
      <c r="N363" s="170"/>
      <c r="O363" s="167"/>
      <c r="P363" s="167"/>
      <c r="Q363" s="167"/>
      <c r="R363" s="167"/>
      <c r="S363" s="167"/>
      <c r="T363" s="167"/>
      <c r="U363" s="167"/>
      <c r="V363" s="167"/>
      <c r="W363" s="167"/>
      <c r="X363" s="167"/>
      <c r="Y363" s="167"/>
    </row>
    <row r="364" spans="1:25" ht="12.75" customHeight="1">
      <c r="A364" s="167"/>
      <c r="B364" s="267">
        <f t="shared" si="1"/>
        <v>335</v>
      </c>
      <c r="C364" s="268">
        <f>IF(C363,DATE((YEAR(C363)-1900),MONTH(C363)+1,IF(DAY(C363)&gt;DAY(DATE((YEAR(C363)-1900),MONTH(C363)+2,1)-1),DAY(DATE((YEAR(C363)-1900),MONTH(C363)+2,1)-1),DAY('19. Mortgage Analysis'!E$37))),"")</f>
        <v>54374</v>
      </c>
      <c r="D364" s="269">
        <f t="shared" si="2"/>
        <v>68090.269145918457</v>
      </c>
      <c r="E364" s="269">
        <f>('19. Mortgage Analysis'!$E$35/12)*D364</f>
        <v>184.41114560352915</v>
      </c>
      <c r="F364" s="438">
        <f>'19. Mortgage Analysis'!$E$45-'21. Mortgage Amortization'!E364</f>
        <v>2531.2762854081257</v>
      </c>
      <c r="G364" s="269">
        <f t="shared" si="3"/>
        <v>65558.992860510334</v>
      </c>
      <c r="H364" s="270">
        <f t="shared" si="4"/>
        <v>351314.28224941483</v>
      </c>
      <c r="I364" s="269">
        <f t="shared" si="5"/>
        <v>558441.00713948917</v>
      </c>
      <c r="J364" s="167"/>
      <c r="K364" s="167"/>
      <c r="L364" s="336"/>
      <c r="M364" s="167"/>
      <c r="N364" s="170"/>
      <c r="O364" s="167"/>
      <c r="P364" s="167"/>
      <c r="Q364" s="167"/>
      <c r="R364" s="167"/>
      <c r="S364" s="167"/>
      <c r="T364" s="167"/>
      <c r="U364" s="167"/>
      <c r="V364" s="167"/>
      <c r="W364" s="167"/>
      <c r="X364" s="167"/>
      <c r="Y364" s="167"/>
    </row>
    <row r="365" spans="1:25" ht="12.75" customHeight="1">
      <c r="A365" s="167"/>
      <c r="B365" s="267">
        <f t="shared" si="1"/>
        <v>336</v>
      </c>
      <c r="C365" s="268">
        <f>IF(C364,DATE((YEAR(C364)-1900),MONTH(C364)+1,IF(DAY(C364)&gt;DAY(DATE((YEAR(C364)-1900),MONTH(C364)+2,1)-1),DAY(DATE((YEAR(C364)-1900),MONTH(C364)+2,1)-1),DAY('19. Mortgage Analysis'!E$37))),"")</f>
        <v>54404</v>
      </c>
      <c r="D365" s="269">
        <f t="shared" si="2"/>
        <v>65558.992860510334</v>
      </c>
      <c r="E365" s="269">
        <f>('19. Mortgage Analysis'!$E$35/12)*D365</f>
        <v>177.55560566388215</v>
      </c>
      <c r="F365" s="438">
        <f>'19. Mortgage Analysis'!$E$45-'21. Mortgage Amortization'!E365</f>
        <v>2538.131825347773</v>
      </c>
      <c r="G365" s="269">
        <f t="shared" si="3"/>
        <v>63020.861035162561</v>
      </c>
      <c r="H365" s="270">
        <f t="shared" si="4"/>
        <v>351491.83785507869</v>
      </c>
      <c r="I365" s="269">
        <f t="shared" si="5"/>
        <v>560979.13896483695</v>
      </c>
      <c r="J365" s="167"/>
      <c r="K365" s="167"/>
      <c r="L365" s="336"/>
      <c r="M365" s="167"/>
      <c r="N365" s="170"/>
      <c r="O365" s="167"/>
      <c r="P365" s="167"/>
      <c r="Q365" s="167"/>
      <c r="R365" s="167"/>
      <c r="S365" s="167"/>
      <c r="T365" s="167"/>
      <c r="U365" s="167"/>
      <c r="V365" s="167"/>
      <c r="W365" s="167"/>
      <c r="X365" s="167"/>
      <c r="Y365" s="167"/>
    </row>
    <row r="366" spans="1:25" ht="12.75" customHeight="1">
      <c r="A366" s="167"/>
      <c r="B366" s="267">
        <f t="shared" si="1"/>
        <v>337</v>
      </c>
      <c r="C366" s="268">
        <f>IF(C365,DATE((YEAR(C365)-1900),MONTH(C365)+1,IF(DAY(C365)&gt;DAY(DATE((YEAR(C365)-1900),MONTH(C365)+2,1)-1),DAY(DATE((YEAR(C365)-1900),MONTH(C365)+2,1)-1),DAY('19. Mortgage Analysis'!E$37))),"")</f>
        <v>54435</v>
      </c>
      <c r="D366" s="269">
        <f t="shared" si="2"/>
        <v>63020.861035162561</v>
      </c>
      <c r="E366" s="269">
        <f>('19. Mortgage Analysis'!$E$35/12)*D366</f>
        <v>170.6814986368986</v>
      </c>
      <c r="F366" s="438">
        <f>'19. Mortgage Analysis'!$E$45-'21. Mortgage Amortization'!E366</f>
        <v>2545.0059323747564</v>
      </c>
      <c r="G366" s="269">
        <f t="shared" si="3"/>
        <v>60475.855102787806</v>
      </c>
      <c r="H366" s="270">
        <f t="shared" si="4"/>
        <v>351662.51935371559</v>
      </c>
      <c r="I366" s="269">
        <f t="shared" si="5"/>
        <v>563524.14489721169</v>
      </c>
      <c r="J366" s="167"/>
      <c r="K366" s="167"/>
      <c r="L366" s="336"/>
      <c r="M366" s="167"/>
      <c r="N366" s="170"/>
      <c r="O366" s="167"/>
      <c r="P366" s="167"/>
      <c r="Q366" s="167"/>
      <c r="R366" s="167"/>
      <c r="S366" s="167"/>
      <c r="T366" s="167"/>
      <c r="U366" s="167"/>
      <c r="V366" s="167"/>
      <c r="W366" s="167"/>
      <c r="X366" s="167"/>
      <c r="Y366" s="167"/>
    </row>
    <row r="367" spans="1:25" ht="12.75" customHeight="1">
      <c r="A367" s="167"/>
      <c r="B367" s="267">
        <f t="shared" si="1"/>
        <v>338</v>
      </c>
      <c r="C367" s="268">
        <f>IF(C366,DATE((YEAR(C366)-1900),MONTH(C366)+1,IF(DAY(C366)&gt;DAY(DATE((YEAR(C366)-1900),MONTH(C366)+2,1)-1),DAY(DATE((YEAR(C366)-1900),MONTH(C366)+2,1)-1),DAY('19. Mortgage Analysis'!E$37))),"")</f>
        <v>54466</v>
      </c>
      <c r="D367" s="269">
        <f t="shared" si="2"/>
        <v>60475.855102787806</v>
      </c>
      <c r="E367" s="269">
        <f>('19. Mortgage Analysis'!$E$35/12)*D367</f>
        <v>163.78877423671699</v>
      </c>
      <c r="F367" s="438">
        <f>'19. Mortgage Analysis'!$E$45-'21. Mortgage Amortization'!E367</f>
        <v>2551.898656774938</v>
      </c>
      <c r="G367" s="269">
        <f t="shared" si="3"/>
        <v>57923.956446012868</v>
      </c>
      <c r="H367" s="270">
        <f t="shared" si="4"/>
        <v>351826.30812795233</v>
      </c>
      <c r="I367" s="269">
        <f t="shared" si="5"/>
        <v>566076.04355398659</v>
      </c>
      <c r="J367" s="167"/>
      <c r="K367" s="167"/>
      <c r="L367" s="336"/>
      <c r="M367" s="167"/>
      <c r="N367" s="170"/>
      <c r="O367" s="167"/>
      <c r="P367" s="167"/>
      <c r="Q367" s="167"/>
      <c r="R367" s="167"/>
      <c r="S367" s="167"/>
      <c r="T367" s="167"/>
      <c r="U367" s="167"/>
      <c r="V367" s="167"/>
      <c r="W367" s="167"/>
      <c r="X367" s="167"/>
      <c r="Y367" s="167"/>
    </row>
    <row r="368" spans="1:25" ht="12.75" customHeight="1">
      <c r="A368" s="167"/>
      <c r="B368" s="267">
        <f t="shared" si="1"/>
        <v>339</v>
      </c>
      <c r="C368" s="268">
        <f>IF(C367,DATE((YEAR(C367)-1900),MONTH(C367)+1,IF(DAY(C367)&gt;DAY(DATE((YEAR(C367)-1900),MONTH(C367)+2,1)-1),DAY(DATE((YEAR(C367)-1900),MONTH(C367)+2,1)-1),DAY('19. Mortgage Analysis'!E$37))),"")</f>
        <v>54494</v>
      </c>
      <c r="D368" s="269">
        <f t="shared" si="2"/>
        <v>57923.956446012868</v>
      </c>
      <c r="E368" s="269">
        <f>('19. Mortgage Analysis'!$E$35/12)*D368</f>
        <v>156.87738204128485</v>
      </c>
      <c r="F368" s="438">
        <f>'19. Mortgage Analysis'!$E$45-'21. Mortgage Amortization'!E368</f>
        <v>2558.8100489703702</v>
      </c>
      <c r="G368" s="269">
        <f t="shared" si="3"/>
        <v>55365.146397042496</v>
      </c>
      <c r="H368" s="270">
        <f t="shared" si="4"/>
        <v>351983.18550999364</v>
      </c>
      <c r="I368" s="269">
        <f t="shared" si="5"/>
        <v>568634.85360295698</v>
      </c>
      <c r="J368" s="167"/>
      <c r="K368" s="167"/>
      <c r="L368" s="336"/>
      <c r="M368" s="167"/>
      <c r="N368" s="170"/>
      <c r="O368" s="167"/>
      <c r="P368" s="167"/>
      <c r="Q368" s="167"/>
      <c r="R368" s="167"/>
      <c r="S368" s="167"/>
      <c r="T368" s="167"/>
      <c r="U368" s="167"/>
      <c r="V368" s="167"/>
      <c r="W368" s="167"/>
      <c r="X368" s="167"/>
      <c r="Y368" s="167"/>
    </row>
    <row r="369" spans="1:25" ht="12.75" customHeight="1">
      <c r="A369" s="167"/>
      <c r="B369" s="267">
        <f t="shared" si="1"/>
        <v>340</v>
      </c>
      <c r="C369" s="268">
        <f>IF(C368,DATE((YEAR(C368)-1900),MONTH(C368)+1,IF(DAY(C368)&gt;DAY(DATE((YEAR(C368)-1900),MONTH(C368)+2,1)-1),DAY(DATE((YEAR(C368)-1900),MONTH(C368)+2,1)-1),DAY('19. Mortgage Analysis'!E$37))),"")</f>
        <v>54525</v>
      </c>
      <c r="D369" s="269">
        <f t="shared" si="2"/>
        <v>55365.146397042496</v>
      </c>
      <c r="E369" s="269">
        <f>('19. Mortgage Analysis'!$E$35/12)*D369</f>
        <v>149.94727149199011</v>
      </c>
      <c r="F369" s="438">
        <f>'19. Mortgage Analysis'!$E$45-'21. Mortgage Amortization'!E369</f>
        <v>2565.7401595196648</v>
      </c>
      <c r="G369" s="269">
        <f t="shared" si="3"/>
        <v>52799.406237522831</v>
      </c>
      <c r="H369" s="270">
        <f t="shared" si="4"/>
        <v>352133.13278148562</v>
      </c>
      <c r="I369" s="269">
        <f t="shared" si="5"/>
        <v>571200.5937624767</v>
      </c>
      <c r="J369" s="167"/>
      <c r="K369" s="167"/>
      <c r="L369" s="336"/>
      <c r="M369" s="167"/>
      <c r="N369" s="170"/>
      <c r="O369" s="167"/>
      <c r="P369" s="167"/>
      <c r="Q369" s="167"/>
      <c r="R369" s="167"/>
      <c r="S369" s="167"/>
      <c r="T369" s="167"/>
      <c r="U369" s="167"/>
      <c r="V369" s="167"/>
      <c r="W369" s="167"/>
      <c r="X369" s="167"/>
      <c r="Y369" s="167"/>
    </row>
    <row r="370" spans="1:25" ht="12.75" customHeight="1">
      <c r="A370" s="167"/>
      <c r="B370" s="267">
        <f t="shared" si="1"/>
        <v>341</v>
      </c>
      <c r="C370" s="268">
        <f>IF(C369,DATE((YEAR(C369)-1900),MONTH(C369)+1,IF(DAY(C369)&gt;DAY(DATE((YEAR(C369)-1900),MONTH(C369)+2,1)-1),DAY(DATE((YEAR(C369)-1900),MONTH(C369)+2,1)-1),DAY('19. Mortgage Analysis'!E$37))),"")</f>
        <v>54555</v>
      </c>
      <c r="D370" s="269">
        <f t="shared" si="2"/>
        <v>52799.406237522831</v>
      </c>
      <c r="E370" s="269">
        <f>('19. Mortgage Analysis'!$E$35/12)*D370</f>
        <v>142.998391893291</v>
      </c>
      <c r="F370" s="438">
        <f>'19. Mortgage Analysis'!$E$45-'21. Mortgage Amortization'!E370</f>
        <v>2572.6890391183642</v>
      </c>
      <c r="G370" s="269">
        <f t="shared" si="3"/>
        <v>50226.717198404469</v>
      </c>
      <c r="H370" s="270">
        <f t="shared" si="4"/>
        <v>352276.1311733789</v>
      </c>
      <c r="I370" s="269">
        <f t="shared" si="5"/>
        <v>573773.28280159505</v>
      </c>
      <c r="J370" s="167"/>
      <c r="K370" s="167"/>
      <c r="L370" s="336"/>
      <c r="M370" s="167"/>
      <c r="N370" s="170"/>
      <c r="O370" s="167"/>
      <c r="P370" s="167"/>
      <c r="Q370" s="167"/>
      <c r="R370" s="167"/>
      <c r="S370" s="167"/>
      <c r="T370" s="167"/>
      <c r="U370" s="167"/>
      <c r="V370" s="167"/>
      <c r="W370" s="167"/>
      <c r="X370" s="167"/>
      <c r="Y370" s="167"/>
    </row>
    <row r="371" spans="1:25" ht="12.75" customHeight="1">
      <c r="A371" s="167"/>
      <c r="B371" s="267">
        <f t="shared" si="1"/>
        <v>342</v>
      </c>
      <c r="C371" s="268">
        <f>IF(C370,DATE((YEAR(C370)-1900),MONTH(C370)+1,IF(DAY(C370)&gt;DAY(DATE((YEAR(C370)-1900),MONTH(C370)+2,1)-1),DAY(DATE((YEAR(C370)-1900),MONTH(C370)+2,1)-1),DAY('19. Mortgage Analysis'!E$37))),"")</f>
        <v>54586</v>
      </c>
      <c r="D371" s="269">
        <f t="shared" si="2"/>
        <v>50226.717198404469</v>
      </c>
      <c r="E371" s="269">
        <f>('19. Mortgage Analysis'!$E$35/12)*D371</f>
        <v>136.03069241234545</v>
      </c>
      <c r="F371" s="438">
        <f>'19. Mortgage Analysis'!$E$45-'21. Mortgage Amortization'!E371</f>
        <v>2579.6567385993094</v>
      </c>
      <c r="G371" s="269">
        <f t="shared" si="3"/>
        <v>47647.060459805158</v>
      </c>
      <c r="H371" s="270">
        <f t="shared" si="4"/>
        <v>352412.16186579125</v>
      </c>
      <c r="I371" s="269">
        <f t="shared" si="5"/>
        <v>576352.93954019435</v>
      </c>
      <c r="J371" s="167"/>
      <c r="K371" s="167"/>
      <c r="L371" s="336"/>
      <c r="M371" s="167"/>
      <c r="N371" s="170"/>
      <c r="O371" s="167"/>
      <c r="P371" s="167"/>
      <c r="Q371" s="167"/>
      <c r="R371" s="167"/>
      <c r="S371" s="167"/>
      <c r="T371" s="167"/>
      <c r="U371" s="167"/>
      <c r="V371" s="167"/>
      <c r="W371" s="167"/>
      <c r="X371" s="167"/>
      <c r="Y371" s="167"/>
    </row>
    <row r="372" spans="1:25" ht="12.75" customHeight="1">
      <c r="A372" s="167"/>
      <c r="B372" s="267">
        <f t="shared" si="1"/>
        <v>343</v>
      </c>
      <c r="C372" s="268">
        <f>IF(C371,DATE((YEAR(C371)-1900),MONTH(C371)+1,IF(DAY(C371)&gt;DAY(DATE((YEAR(C371)-1900),MONTH(C371)+2,1)-1),DAY(DATE((YEAR(C371)-1900),MONTH(C371)+2,1)-1),DAY('19. Mortgage Analysis'!E$37))),"")</f>
        <v>54616</v>
      </c>
      <c r="D372" s="269">
        <f t="shared" si="2"/>
        <v>47647.060459805158</v>
      </c>
      <c r="E372" s="269">
        <f>('19. Mortgage Analysis'!$E$35/12)*D372</f>
        <v>129.04412207863896</v>
      </c>
      <c r="F372" s="438">
        <f>'19. Mortgage Analysis'!$E$45-'21. Mortgage Amortization'!E372</f>
        <v>2586.6433089330162</v>
      </c>
      <c r="G372" s="269">
        <f t="shared" si="3"/>
        <v>45060.417150872141</v>
      </c>
      <c r="H372" s="270">
        <f t="shared" si="4"/>
        <v>352541.20598786988</v>
      </c>
      <c r="I372" s="269">
        <f t="shared" si="5"/>
        <v>578939.58284912736</v>
      </c>
      <c r="J372" s="167"/>
      <c r="K372" s="167"/>
      <c r="L372" s="336"/>
      <c r="M372" s="167"/>
      <c r="N372" s="170"/>
      <c r="O372" s="167"/>
      <c r="P372" s="167"/>
      <c r="Q372" s="167"/>
      <c r="R372" s="167"/>
      <c r="S372" s="167"/>
      <c r="T372" s="167"/>
      <c r="U372" s="167"/>
      <c r="V372" s="167"/>
      <c r="W372" s="167"/>
      <c r="X372" s="167"/>
      <c r="Y372" s="167"/>
    </row>
    <row r="373" spans="1:25" ht="12.75" customHeight="1">
      <c r="A373" s="167"/>
      <c r="B373" s="267">
        <f t="shared" si="1"/>
        <v>344</v>
      </c>
      <c r="C373" s="268">
        <f>IF(C372,DATE((YEAR(C372)-1900),MONTH(C372)+1,IF(DAY(C372)&gt;DAY(DATE((YEAR(C372)-1900),MONTH(C372)+2,1)-1),DAY(DATE((YEAR(C372)-1900),MONTH(C372)+2,1)-1),DAY('19. Mortgage Analysis'!E$37))),"")</f>
        <v>54647</v>
      </c>
      <c r="D373" s="269">
        <f t="shared" si="2"/>
        <v>45060.417150872141</v>
      </c>
      <c r="E373" s="269">
        <f>('19. Mortgage Analysis'!$E$35/12)*D373</f>
        <v>122.03862978361205</v>
      </c>
      <c r="F373" s="438">
        <f>'19. Mortgage Analysis'!$E$45-'21. Mortgage Amortization'!E373</f>
        <v>2593.6488012280429</v>
      </c>
      <c r="G373" s="269">
        <f t="shared" si="3"/>
        <v>42466.768349644095</v>
      </c>
      <c r="H373" s="270">
        <f t="shared" si="4"/>
        <v>352663.24461765349</v>
      </c>
      <c r="I373" s="269">
        <f t="shared" si="5"/>
        <v>581533.23165035539</v>
      </c>
      <c r="J373" s="167"/>
      <c r="K373" s="167"/>
      <c r="L373" s="336"/>
      <c r="M373" s="167"/>
      <c r="N373" s="170"/>
      <c r="O373" s="167"/>
      <c r="P373" s="167"/>
      <c r="Q373" s="167"/>
      <c r="R373" s="167"/>
      <c r="S373" s="167"/>
      <c r="T373" s="167"/>
      <c r="U373" s="167"/>
      <c r="V373" s="167"/>
      <c r="W373" s="167"/>
      <c r="X373" s="167"/>
      <c r="Y373" s="167"/>
    </row>
    <row r="374" spans="1:25" ht="12.75" customHeight="1">
      <c r="A374" s="167"/>
      <c r="B374" s="267">
        <f t="shared" si="1"/>
        <v>345</v>
      </c>
      <c r="C374" s="268">
        <f>IF(C373,DATE((YEAR(C373)-1900),MONTH(C373)+1,IF(DAY(C373)&gt;DAY(DATE((YEAR(C373)-1900),MONTH(C373)+2,1)-1),DAY(DATE((YEAR(C373)-1900),MONTH(C373)+2,1)-1),DAY('19. Mortgage Analysis'!E$37))),"")</f>
        <v>54678</v>
      </c>
      <c r="D374" s="269">
        <f t="shared" si="2"/>
        <v>42466.768349644095</v>
      </c>
      <c r="E374" s="269">
        <f>('19. Mortgage Analysis'!$E$35/12)*D374</f>
        <v>115.0141642802861</v>
      </c>
      <c r="F374" s="438">
        <f>'19. Mortgage Analysis'!$E$45-'21. Mortgage Amortization'!E374</f>
        <v>2600.673266731369</v>
      </c>
      <c r="G374" s="269">
        <f t="shared" si="3"/>
        <v>39866.095082912725</v>
      </c>
      <c r="H374" s="270">
        <f t="shared" si="4"/>
        <v>352778.25878193375</v>
      </c>
      <c r="I374" s="269">
        <f t="shared" si="5"/>
        <v>584133.90491708671</v>
      </c>
      <c r="J374" s="167"/>
      <c r="K374" s="167"/>
      <c r="L374" s="336"/>
      <c r="M374" s="167"/>
      <c r="N374" s="170"/>
      <c r="O374" s="167"/>
      <c r="P374" s="167"/>
      <c r="Q374" s="167"/>
      <c r="R374" s="167"/>
      <c r="S374" s="167"/>
      <c r="T374" s="167"/>
      <c r="U374" s="167"/>
      <c r="V374" s="167"/>
      <c r="W374" s="167"/>
      <c r="X374" s="167"/>
      <c r="Y374" s="167"/>
    </row>
    <row r="375" spans="1:25" ht="12.75" customHeight="1">
      <c r="A375" s="167"/>
      <c r="B375" s="267">
        <f t="shared" si="1"/>
        <v>346</v>
      </c>
      <c r="C375" s="268">
        <f>IF(C374,DATE((YEAR(C374)-1900),MONTH(C374)+1,IF(DAY(C374)&gt;DAY(DATE((YEAR(C374)-1900),MONTH(C374)+2,1)-1),DAY(DATE((YEAR(C374)-1900),MONTH(C374)+2,1)-1),DAY('19. Mortgage Analysis'!E$37))),"")</f>
        <v>54708</v>
      </c>
      <c r="D375" s="269">
        <f t="shared" si="2"/>
        <v>39866.095082912725</v>
      </c>
      <c r="E375" s="269">
        <f>('19. Mortgage Analysis'!$E$35/12)*D375</f>
        <v>107.97067418288863</v>
      </c>
      <c r="F375" s="438">
        <f>'19. Mortgage Analysis'!$E$45-'21. Mortgage Amortization'!E375</f>
        <v>2607.7167568287664</v>
      </c>
      <c r="G375" s="269">
        <f t="shared" si="3"/>
        <v>37258.378326083955</v>
      </c>
      <c r="H375" s="270">
        <f t="shared" si="4"/>
        <v>352886.22945611662</v>
      </c>
      <c r="I375" s="269">
        <f t="shared" si="5"/>
        <v>586741.62167391542</v>
      </c>
      <c r="J375" s="167"/>
      <c r="K375" s="167"/>
      <c r="L375" s="336"/>
      <c r="M375" s="167"/>
      <c r="N375" s="170"/>
      <c r="O375" s="167"/>
      <c r="P375" s="167"/>
      <c r="Q375" s="167"/>
      <c r="R375" s="167"/>
      <c r="S375" s="167"/>
      <c r="T375" s="167"/>
      <c r="U375" s="167"/>
      <c r="V375" s="167"/>
      <c r="W375" s="167"/>
      <c r="X375" s="167"/>
      <c r="Y375" s="167"/>
    </row>
    <row r="376" spans="1:25" ht="12.75" customHeight="1">
      <c r="A376" s="167"/>
      <c r="B376" s="267">
        <f t="shared" si="1"/>
        <v>347</v>
      </c>
      <c r="C376" s="268">
        <f>IF(C375,DATE((YEAR(C375)-1900),MONTH(C375)+1,IF(DAY(C375)&gt;DAY(DATE((YEAR(C375)-1900),MONTH(C375)+2,1)-1),DAY(DATE((YEAR(C375)-1900),MONTH(C375)+2,1)-1),DAY('19. Mortgage Analysis'!E$37))),"")</f>
        <v>54739</v>
      </c>
      <c r="D376" s="269">
        <f t="shared" si="2"/>
        <v>37258.378326083955</v>
      </c>
      <c r="E376" s="269">
        <f>('19. Mortgage Analysis'!$E$35/12)*D376</f>
        <v>100.90810796647739</v>
      </c>
      <c r="F376" s="438">
        <f>'19. Mortgage Analysis'!$E$45-'21. Mortgage Amortization'!E376</f>
        <v>2614.7793230451775</v>
      </c>
      <c r="G376" s="269">
        <f t="shared" si="3"/>
        <v>34643.599003038777</v>
      </c>
      <c r="H376" s="270">
        <f t="shared" si="4"/>
        <v>352987.1375640831</v>
      </c>
      <c r="I376" s="269">
        <f t="shared" si="5"/>
        <v>589356.40099696058</v>
      </c>
      <c r="J376" s="167"/>
      <c r="K376" s="167"/>
      <c r="L376" s="336"/>
      <c r="M376" s="167"/>
      <c r="N376" s="170"/>
      <c r="O376" s="167"/>
      <c r="P376" s="167"/>
      <c r="Q376" s="167"/>
      <c r="R376" s="167"/>
      <c r="S376" s="167"/>
      <c r="T376" s="167"/>
      <c r="U376" s="167"/>
      <c r="V376" s="167"/>
      <c r="W376" s="167"/>
      <c r="X376" s="167"/>
      <c r="Y376" s="167"/>
    </row>
    <row r="377" spans="1:25" ht="12.75" customHeight="1">
      <c r="A377" s="167"/>
      <c r="B377" s="267">
        <f t="shared" si="1"/>
        <v>348</v>
      </c>
      <c r="C377" s="268">
        <f>IF(C376,DATE((YEAR(C376)-1900),MONTH(C376)+1,IF(DAY(C376)&gt;DAY(DATE((YEAR(C376)-1900),MONTH(C376)+2,1)-1),DAY(DATE((YEAR(C376)-1900),MONTH(C376)+2,1)-1),DAY('19. Mortgage Analysis'!E$37))),"")</f>
        <v>54769</v>
      </c>
      <c r="D377" s="269">
        <f t="shared" si="2"/>
        <v>34643.599003038777</v>
      </c>
      <c r="E377" s="269">
        <f>('19. Mortgage Analysis'!$E$35/12)*D377</f>
        <v>93.826413966563351</v>
      </c>
      <c r="F377" s="438">
        <f>'19. Mortgage Analysis'!$E$45-'21. Mortgage Amortization'!E377</f>
        <v>2621.8610170450916</v>
      </c>
      <c r="G377" s="269">
        <f t="shared" si="3"/>
        <v>32021.737985993685</v>
      </c>
      <c r="H377" s="270">
        <f t="shared" si="4"/>
        <v>353080.96397804964</v>
      </c>
      <c r="I377" s="269">
        <f t="shared" si="5"/>
        <v>591978.26201400568</v>
      </c>
      <c r="J377" s="167"/>
      <c r="K377" s="167"/>
      <c r="L377" s="336"/>
      <c r="M377" s="167"/>
      <c r="N377" s="170"/>
      <c r="O377" s="167"/>
      <c r="P377" s="167"/>
      <c r="Q377" s="167"/>
      <c r="R377" s="167"/>
      <c r="S377" s="167"/>
      <c r="T377" s="167"/>
      <c r="U377" s="167"/>
      <c r="V377" s="167"/>
      <c r="W377" s="167"/>
      <c r="X377" s="167"/>
      <c r="Y377" s="167"/>
    </row>
    <row r="378" spans="1:25" ht="12.75" customHeight="1">
      <c r="A378" s="167"/>
      <c r="B378" s="267">
        <f t="shared" si="1"/>
        <v>349</v>
      </c>
      <c r="C378" s="268">
        <f>IF(C377,DATE((YEAR(C377)-1900),MONTH(C377)+1,IF(DAY(C377)&gt;DAY(DATE((YEAR(C377)-1900),MONTH(C377)+2,1)-1),DAY(DATE((YEAR(C377)-1900),MONTH(C377)+2,1)-1),DAY('19. Mortgage Analysis'!E$37))),"")</f>
        <v>54800</v>
      </c>
      <c r="D378" s="269">
        <f t="shared" si="2"/>
        <v>32021.737985993685</v>
      </c>
      <c r="E378" s="269">
        <f>('19. Mortgage Analysis'!$E$35/12)*D378</f>
        <v>86.725540378732902</v>
      </c>
      <c r="F378" s="438">
        <f>'19. Mortgage Analysis'!$E$45-'21. Mortgage Amortization'!E378</f>
        <v>2628.9618906329219</v>
      </c>
      <c r="G378" s="269">
        <f t="shared" si="3"/>
        <v>29392.776095360761</v>
      </c>
      <c r="H378" s="270">
        <f t="shared" si="4"/>
        <v>353167.68951842835</v>
      </c>
      <c r="I378" s="269">
        <f t="shared" si="5"/>
        <v>594607.22390463855</v>
      </c>
      <c r="J378" s="167"/>
      <c r="K378" s="167"/>
      <c r="L378" s="336"/>
      <c r="M378" s="167"/>
      <c r="N378" s="170"/>
      <c r="O378" s="167"/>
      <c r="P378" s="167"/>
      <c r="Q378" s="167"/>
      <c r="R378" s="167"/>
      <c r="S378" s="167"/>
      <c r="T378" s="167"/>
      <c r="U378" s="167"/>
      <c r="V378" s="167"/>
      <c r="W378" s="167"/>
      <c r="X378" s="167"/>
      <c r="Y378" s="167"/>
    </row>
    <row r="379" spans="1:25" ht="12.75" customHeight="1">
      <c r="A379" s="167"/>
      <c r="B379" s="267">
        <f t="shared" si="1"/>
        <v>350</v>
      </c>
      <c r="C379" s="268">
        <f>IF(C378,DATE((YEAR(C378)-1900),MONTH(C378)+1,IF(DAY(C378)&gt;DAY(DATE((YEAR(C378)-1900),MONTH(C378)+2,1)-1),DAY(DATE((YEAR(C378)-1900),MONTH(C378)+2,1)-1),DAY('19. Mortgage Analysis'!E$37))),"")</f>
        <v>54831</v>
      </c>
      <c r="D379" s="269">
        <f t="shared" si="2"/>
        <v>29392.776095360761</v>
      </c>
      <c r="E379" s="269">
        <f>('19. Mortgage Analysis'!$E$35/12)*D379</f>
        <v>79.605435258268727</v>
      </c>
      <c r="F379" s="438">
        <f>'19. Mortgage Analysis'!$E$45-'21. Mortgage Amortization'!E379</f>
        <v>2636.0819957533863</v>
      </c>
      <c r="G379" s="269">
        <f t="shared" si="3"/>
        <v>26756.694099607375</v>
      </c>
      <c r="H379" s="270">
        <f t="shared" si="4"/>
        <v>353247.29495368659</v>
      </c>
      <c r="I379" s="269">
        <f t="shared" si="5"/>
        <v>597243.30590039189</v>
      </c>
      <c r="J379" s="167"/>
      <c r="K379" s="167"/>
      <c r="L379" s="336"/>
      <c r="M379" s="167"/>
      <c r="N379" s="170"/>
      <c r="O379" s="167"/>
      <c r="P379" s="167"/>
      <c r="Q379" s="167"/>
      <c r="R379" s="167"/>
      <c r="S379" s="167"/>
      <c r="T379" s="167"/>
      <c r="U379" s="167"/>
      <c r="V379" s="167"/>
      <c r="W379" s="167"/>
      <c r="X379" s="167"/>
      <c r="Y379" s="167"/>
    </row>
    <row r="380" spans="1:25" ht="12.75" customHeight="1">
      <c r="A380" s="167"/>
      <c r="B380" s="267">
        <f t="shared" si="1"/>
        <v>351</v>
      </c>
      <c r="C380" s="268">
        <f>IF(C379,DATE((YEAR(C379)-1900),MONTH(C379)+1,IF(DAY(C379)&gt;DAY(DATE((YEAR(C379)-1900),MONTH(C379)+2,1)-1),DAY(DATE((YEAR(C379)-1900),MONTH(C379)+2,1)-1),DAY('19. Mortgage Analysis'!E$37))),"")</f>
        <v>54859</v>
      </c>
      <c r="D380" s="269">
        <f t="shared" si="2"/>
        <v>26756.694099607375</v>
      </c>
      <c r="E380" s="269">
        <f>('19. Mortgage Analysis'!$E$35/12)*D380</f>
        <v>72.466046519769975</v>
      </c>
      <c r="F380" s="438">
        <f>'19. Mortgage Analysis'!$E$45-'21. Mortgage Amortization'!E380</f>
        <v>2643.2213844918851</v>
      </c>
      <c r="G380" s="269">
        <f t="shared" si="3"/>
        <v>24113.472715115491</v>
      </c>
      <c r="H380" s="270">
        <f t="shared" si="4"/>
        <v>353319.76100020634</v>
      </c>
      <c r="I380" s="269">
        <f t="shared" si="5"/>
        <v>599886.52728488378</v>
      </c>
      <c r="J380" s="167"/>
      <c r="K380" s="167"/>
      <c r="L380" s="336"/>
      <c r="M380" s="167"/>
      <c r="N380" s="170"/>
      <c r="O380" s="167"/>
      <c r="P380" s="167"/>
      <c r="Q380" s="167"/>
      <c r="R380" s="167"/>
      <c r="S380" s="167"/>
      <c r="T380" s="167"/>
      <c r="U380" s="167"/>
      <c r="V380" s="167"/>
      <c r="W380" s="167"/>
      <c r="X380" s="167"/>
      <c r="Y380" s="167"/>
    </row>
    <row r="381" spans="1:25" ht="12.75" customHeight="1">
      <c r="A381" s="167"/>
      <c r="B381" s="267">
        <f t="shared" si="1"/>
        <v>352</v>
      </c>
      <c r="C381" s="268">
        <f>IF(C380,DATE((YEAR(C380)-1900),MONTH(C380)+1,IF(DAY(C380)&gt;DAY(DATE((YEAR(C380)-1900),MONTH(C380)+2,1)-1),DAY(DATE((YEAR(C380)-1900),MONTH(C380)+2,1)-1),DAY('19. Mortgage Analysis'!E$37))),"")</f>
        <v>54890</v>
      </c>
      <c r="D381" s="269">
        <f t="shared" si="2"/>
        <v>24113.472715115491</v>
      </c>
      <c r="E381" s="269">
        <f>('19. Mortgage Analysis'!$E$35/12)*D381</f>
        <v>65.307321936771118</v>
      </c>
      <c r="F381" s="438">
        <f>'19. Mortgage Analysis'!$E$45-'21. Mortgage Amortization'!E381</f>
        <v>2650.3801090748839</v>
      </c>
      <c r="G381" s="269">
        <f t="shared" si="3"/>
        <v>21463.092606040605</v>
      </c>
      <c r="H381" s="270">
        <f t="shared" si="4"/>
        <v>353385.06832214311</v>
      </c>
      <c r="I381" s="269">
        <f t="shared" si="5"/>
        <v>602536.90739395865</v>
      </c>
      <c r="J381" s="167"/>
      <c r="K381" s="167"/>
      <c r="L381" s="336"/>
      <c r="M381" s="167"/>
      <c r="N381" s="170"/>
      <c r="O381" s="167"/>
      <c r="P381" s="167"/>
      <c r="Q381" s="167"/>
      <c r="R381" s="167"/>
      <c r="S381" s="167"/>
      <c r="T381" s="167"/>
      <c r="U381" s="167"/>
      <c r="V381" s="167"/>
      <c r="W381" s="167"/>
      <c r="X381" s="167"/>
      <c r="Y381" s="167"/>
    </row>
    <row r="382" spans="1:25" ht="12.75" customHeight="1">
      <c r="A382" s="167"/>
      <c r="B382" s="267">
        <f t="shared" si="1"/>
        <v>353</v>
      </c>
      <c r="C382" s="268">
        <f>IF(C381,DATE((YEAR(C381)-1900),MONTH(C381)+1,IF(DAY(C381)&gt;DAY(DATE((YEAR(C381)-1900),MONTH(C381)+2,1)-1),DAY(DATE((YEAR(C381)-1900),MONTH(C381)+2,1)-1),DAY('19. Mortgage Analysis'!E$37))),"")</f>
        <v>54920</v>
      </c>
      <c r="D382" s="269">
        <f t="shared" si="2"/>
        <v>21463.092606040605</v>
      </c>
      <c r="E382" s="269">
        <f>('19. Mortgage Analysis'!$E$35/12)*D382</f>
        <v>58.129209141359972</v>
      </c>
      <c r="F382" s="438">
        <f>'19. Mortgage Analysis'!$E$45-'21. Mortgage Amortization'!E382</f>
        <v>2657.5582218702953</v>
      </c>
      <c r="G382" s="269">
        <f t="shared" si="3"/>
        <v>18805.534384170311</v>
      </c>
      <c r="H382" s="270">
        <f t="shared" si="4"/>
        <v>353443.19753128447</v>
      </c>
      <c r="I382" s="269">
        <f t="shared" si="5"/>
        <v>605194.46561582899</v>
      </c>
      <c r="J382" s="167"/>
      <c r="K382" s="167"/>
      <c r="L382" s="336"/>
      <c r="M382" s="167"/>
      <c r="N382" s="170"/>
      <c r="O382" s="167"/>
      <c r="P382" s="167"/>
      <c r="Q382" s="167"/>
      <c r="R382" s="167"/>
      <c r="S382" s="167"/>
      <c r="T382" s="167"/>
      <c r="U382" s="167"/>
      <c r="V382" s="167"/>
      <c r="W382" s="167"/>
      <c r="X382" s="167"/>
      <c r="Y382" s="167"/>
    </row>
    <row r="383" spans="1:25" ht="12.75" customHeight="1">
      <c r="A383" s="167"/>
      <c r="B383" s="267">
        <f t="shared" si="1"/>
        <v>354</v>
      </c>
      <c r="C383" s="268">
        <f>IF(C382,DATE((YEAR(C382)-1900),MONTH(C382)+1,IF(DAY(C382)&gt;DAY(DATE((YEAR(C382)-1900),MONTH(C382)+2,1)-1),DAY(DATE((YEAR(C382)-1900),MONTH(C382)+2,1)-1),DAY('19. Mortgage Analysis'!E$37))),"")</f>
        <v>54951</v>
      </c>
      <c r="D383" s="269">
        <f t="shared" si="2"/>
        <v>18805.534384170311</v>
      </c>
      <c r="E383" s="269">
        <f>('19. Mortgage Analysis'!$E$35/12)*D383</f>
        <v>50.93165562379459</v>
      </c>
      <c r="F383" s="438">
        <f>'19. Mortgage Analysis'!$E$45-'21. Mortgage Amortization'!E383</f>
        <v>2664.7557753878605</v>
      </c>
      <c r="G383" s="269">
        <f t="shared" si="3"/>
        <v>16140.77860878245</v>
      </c>
      <c r="H383" s="270">
        <f t="shared" si="4"/>
        <v>353494.12918690825</v>
      </c>
      <c r="I383" s="269">
        <f t="shared" si="5"/>
        <v>607859.22139121685</v>
      </c>
      <c r="J383" s="167"/>
      <c r="K383" s="167"/>
      <c r="L383" s="336"/>
      <c r="M383" s="167"/>
      <c r="N383" s="170"/>
      <c r="O383" s="167"/>
      <c r="P383" s="167"/>
      <c r="Q383" s="167"/>
      <c r="R383" s="167"/>
      <c r="S383" s="167"/>
      <c r="T383" s="167"/>
      <c r="U383" s="167"/>
      <c r="V383" s="167"/>
      <c r="W383" s="167"/>
      <c r="X383" s="167"/>
      <c r="Y383" s="167"/>
    </row>
    <row r="384" spans="1:25" ht="12.75" customHeight="1">
      <c r="A384" s="167"/>
      <c r="B384" s="267">
        <f t="shared" si="1"/>
        <v>355</v>
      </c>
      <c r="C384" s="268">
        <f>IF(C383,DATE((YEAR(C383)-1900),MONTH(C383)+1,IF(DAY(C383)&gt;DAY(DATE((YEAR(C383)-1900),MONTH(C383)+2,1)-1),DAY(DATE((YEAR(C383)-1900),MONTH(C383)+2,1)-1),DAY('19. Mortgage Analysis'!E$37))),"")</f>
        <v>54981</v>
      </c>
      <c r="D384" s="269">
        <f t="shared" si="2"/>
        <v>16140.77860878245</v>
      </c>
      <c r="E384" s="269">
        <f>('19. Mortgage Analysis'!$E$35/12)*D384</f>
        <v>43.714608732119139</v>
      </c>
      <c r="F384" s="438">
        <f>'19. Mortgage Analysis'!$E$45-'21. Mortgage Amortization'!E384</f>
        <v>2671.9728222795356</v>
      </c>
      <c r="G384" s="269">
        <f t="shared" si="3"/>
        <v>13468.805786502915</v>
      </c>
      <c r="H384" s="270">
        <f t="shared" si="4"/>
        <v>353537.84379564039</v>
      </c>
      <c r="I384" s="269">
        <f t="shared" si="5"/>
        <v>610531.1942134964</v>
      </c>
      <c r="J384" s="167"/>
      <c r="K384" s="167"/>
      <c r="L384" s="336"/>
      <c r="M384" s="167"/>
      <c r="N384" s="170"/>
      <c r="O384" s="167"/>
      <c r="P384" s="167"/>
      <c r="Q384" s="167"/>
      <c r="R384" s="167"/>
      <c r="S384" s="167"/>
      <c r="T384" s="167"/>
      <c r="U384" s="167"/>
      <c r="V384" s="167"/>
      <c r="W384" s="167"/>
      <c r="X384" s="167"/>
      <c r="Y384" s="167"/>
    </row>
    <row r="385" spans="1:25" ht="12.75" customHeight="1">
      <c r="A385" s="167"/>
      <c r="B385" s="267">
        <f t="shared" si="1"/>
        <v>356</v>
      </c>
      <c r="C385" s="268">
        <f>IF(C384,DATE((YEAR(C384)-1900),MONTH(C384)+1,IF(DAY(C384)&gt;DAY(DATE((YEAR(C384)-1900),MONTH(C384)+2,1)-1),DAY(DATE((YEAR(C384)-1900),MONTH(C384)+2,1)-1),DAY('19. Mortgage Analysis'!E$37))),"")</f>
        <v>55012</v>
      </c>
      <c r="D385" s="269">
        <f t="shared" si="2"/>
        <v>13468.805786502915</v>
      </c>
      <c r="E385" s="269">
        <f>('19. Mortgage Analysis'!$E$35/12)*D385</f>
        <v>36.478015671778728</v>
      </c>
      <c r="F385" s="438">
        <f>'19. Mortgage Analysis'!$E$45-'21. Mortgage Amortization'!E385</f>
        <v>2679.2094153398762</v>
      </c>
      <c r="G385" s="269">
        <f t="shared" si="3"/>
        <v>10789.596371163039</v>
      </c>
      <c r="H385" s="270">
        <f t="shared" si="4"/>
        <v>353574.32181131217</v>
      </c>
      <c r="I385" s="269">
        <f t="shared" si="5"/>
        <v>613210.40362883627</v>
      </c>
      <c r="J385" s="167"/>
      <c r="K385" s="167"/>
      <c r="L385" s="336"/>
      <c r="M385" s="167"/>
      <c r="N385" s="170"/>
      <c r="O385" s="167"/>
      <c r="P385" s="167"/>
      <c r="Q385" s="167"/>
      <c r="R385" s="167"/>
      <c r="S385" s="167"/>
      <c r="T385" s="167"/>
      <c r="U385" s="167"/>
      <c r="V385" s="167"/>
      <c r="W385" s="167"/>
      <c r="X385" s="167"/>
      <c r="Y385" s="167"/>
    </row>
    <row r="386" spans="1:25" ht="12.75" customHeight="1">
      <c r="A386" s="167"/>
      <c r="B386" s="267">
        <f t="shared" si="1"/>
        <v>357</v>
      </c>
      <c r="C386" s="268">
        <f>IF(C385,DATE((YEAR(C385)-1900),MONTH(C385)+1,IF(DAY(C385)&gt;DAY(DATE((YEAR(C385)-1900),MONTH(C385)+2,1)-1),DAY(DATE((YEAR(C385)-1900),MONTH(C385)+2,1)-1),DAY('19. Mortgage Analysis'!E$37))),"")</f>
        <v>55043</v>
      </c>
      <c r="D386" s="269">
        <f t="shared" si="2"/>
        <v>10789.596371163039</v>
      </c>
      <c r="E386" s="269">
        <f>('19. Mortgage Analysis'!$E$35/12)*D386</f>
        <v>29.221823505233232</v>
      </c>
      <c r="F386" s="438">
        <f>'19. Mortgage Analysis'!$E$45-'21. Mortgage Amortization'!E386</f>
        <v>2686.4656075064217</v>
      </c>
      <c r="G386" s="269">
        <f t="shared" si="3"/>
        <v>8103.130763656618</v>
      </c>
      <c r="H386" s="270">
        <f t="shared" si="4"/>
        <v>353603.54363481741</v>
      </c>
      <c r="I386" s="269">
        <f t="shared" si="5"/>
        <v>615896.86923634273</v>
      </c>
      <c r="J386" s="167"/>
      <c r="K386" s="167"/>
      <c r="L386" s="336"/>
      <c r="M386" s="167"/>
      <c r="N386" s="170"/>
      <c r="O386" s="167"/>
      <c r="P386" s="167"/>
      <c r="Q386" s="167"/>
      <c r="R386" s="167"/>
      <c r="S386" s="167"/>
      <c r="T386" s="167"/>
      <c r="U386" s="167"/>
      <c r="V386" s="167"/>
      <c r="W386" s="167"/>
      <c r="X386" s="167"/>
      <c r="Y386" s="167"/>
    </row>
    <row r="387" spans="1:25" ht="12.75" customHeight="1">
      <c r="A387" s="167"/>
      <c r="B387" s="267">
        <f t="shared" si="1"/>
        <v>358</v>
      </c>
      <c r="C387" s="268">
        <f>IF(C386,DATE((YEAR(C386)-1900),MONTH(C386)+1,IF(DAY(C386)&gt;DAY(DATE((YEAR(C386)-1900),MONTH(C386)+2,1)-1),DAY(DATE((YEAR(C386)-1900),MONTH(C386)+2,1)-1),DAY('19. Mortgage Analysis'!E$37))),"")</f>
        <v>55073</v>
      </c>
      <c r="D387" s="269">
        <f t="shared" si="2"/>
        <v>8103.130763656618</v>
      </c>
      <c r="E387" s="269">
        <f>('19. Mortgage Analysis'!$E$35/12)*D387</f>
        <v>21.945979151570008</v>
      </c>
      <c r="F387" s="438">
        <f>'19. Mortgage Analysis'!$E$45-'21. Mortgage Amortization'!E387</f>
        <v>2693.7414518600849</v>
      </c>
      <c r="G387" s="269">
        <f t="shared" si="3"/>
        <v>5409.3893117965326</v>
      </c>
      <c r="H387" s="270">
        <f t="shared" si="4"/>
        <v>353625.489613969</v>
      </c>
      <c r="I387" s="269">
        <f t="shared" si="5"/>
        <v>618590.61068820278</v>
      </c>
      <c r="J387" s="167"/>
      <c r="K387" s="167"/>
      <c r="L387" s="336"/>
      <c r="M387" s="167"/>
      <c r="N387" s="170"/>
      <c r="O387" s="167"/>
      <c r="P387" s="167"/>
      <c r="Q387" s="167"/>
      <c r="R387" s="167"/>
      <c r="S387" s="167"/>
      <c r="T387" s="167"/>
      <c r="U387" s="167"/>
      <c r="V387" s="167"/>
      <c r="W387" s="167"/>
      <c r="X387" s="167"/>
      <c r="Y387" s="167"/>
    </row>
    <row r="388" spans="1:25" ht="12.75" customHeight="1">
      <c r="A388" s="167"/>
      <c r="B388" s="267">
        <f t="shared" si="1"/>
        <v>359</v>
      </c>
      <c r="C388" s="268">
        <f>IF(C387,DATE((YEAR(C387)-1900),MONTH(C387)+1,IF(DAY(C387)&gt;DAY(DATE((YEAR(C387)-1900),MONTH(C387)+2,1)-1),DAY(DATE((YEAR(C387)-1900),MONTH(C387)+2,1)-1),DAY('19. Mortgage Analysis'!E$37))),"")</f>
        <v>55104</v>
      </c>
      <c r="D388" s="269">
        <f t="shared" si="2"/>
        <v>5409.3893117965326</v>
      </c>
      <c r="E388" s="269">
        <f>('19. Mortgage Analysis'!$E$35/12)*D388</f>
        <v>14.65042938611561</v>
      </c>
      <c r="F388" s="438">
        <f>'19. Mortgage Analysis'!$E$45-'21. Mortgage Amortization'!E388</f>
        <v>2701.0370016255392</v>
      </c>
      <c r="G388" s="269">
        <f t="shared" si="3"/>
        <v>2708.3523101709934</v>
      </c>
      <c r="H388" s="270">
        <f t="shared" si="4"/>
        <v>353640.14004335512</v>
      </c>
      <c r="I388" s="269">
        <f t="shared" si="5"/>
        <v>621291.6476898283</v>
      </c>
      <c r="J388" s="167"/>
      <c r="K388" s="167"/>
      <c r="L388" s="336"/>
      <c r="M388" s="167"/>
      <c r="N388" s="170"/>
      <c r="O388" s="167"/>
      <c r="P388" s="167"/>
      <c r="Q388" s="167"/>
      <c r="R388" s="167"/>
      <c r="S388" s="167"/>
      <c r="T388" s="167"/>
      <c r="U388" s="167"/>
      <c r="V388" s="167"/>
      <c r="W388" s="167"/>
      <c r="X388" s="167"/>
      <c r="Y388" s="167"/>
    </row>
    <row r="389" spans="1:25" ht="12.75" customHeight="1">
      <c r="A389" s="167"/>
      <c r="B389" s="267">
        <f t="shared" si="1"/>
        <v>360</v>
      </c>
      <c r="C389" s="268">
        <f>IF(C388,DATE((YEAR(C388)-1900),MONTH(C388)+1,IF(DAY(C388)&gt;DAY(DATE((YEAR(C388)-1900),MONTH(C388)+2,1)-1),DAY(DATE((YEAR(C388)-1900),MONTH(C388)+2,1)-1),DAY('19. Mortgage Analysis'!E$37))),"")</f>
        <v>55134</v>
      </c>
      <c r="D389" s="269">
        <f t="shared" si="2"/>
        <v>2708.3523101709934</v>
      </c>
      <c r="E389" s="269">
        <f>('19. Mortgage Analysis'!$E$35/12)*D389</f>
        <v>7.3351208400464412</v>
      </c>
      <c r="F389" s="438">
        <f>'19. Mortgage Analysis'!$E$45-'21. Mortgage Amortization'!E389</f>
        <v>2708.3523101716087</v>
      </c>
      <c r="G389" s="269">
        <f t="shared" si="3"/>
        <v>-6.1527316574938595E-10</v>
      </c>
      <c r="H389" s="270">
        <f t="shared" si="4"/>
        <v>353647.47516419517</v>
      </c>
      <c r="I389" s="269">
        <f t="shared" si="5"/>
        <v>623999.99999999988</v>
      </c>
      <c r="J389" s="167"/>
      <c r="K389" s="167"/>
      <c r="L389" s="336"/>
      <c r="M389" s="167"/>
      <c r="N389" s="170"/>
      <c r="O389" s="167"/>
      <c r="P389" s="167"/>
      <c r="Q389" s="167"/>
      <c r="R389" s="167"/>
      <c r="S389" s="167"/>
      <c r="T389" s="167"/>
      <c r="U389" s="167"/>
      <c r="V389" s="167"/>
      <c r="W389" s="167"/>
      <c r="X389" s="167"/>
      <c r="Y389" s="167"/>
    </row>
    <row r="390" spans="1:25" ht="12.75" customHeight="1">
      <c r="A390" s="167"/>
      <c r="B390" s="267"/>
      <c r="C390" s="271"/>
      <c r="D390" s="272"/>
      <c r="E390" s="272"/>
      <c r="F390" s="272"/>
      <c r="G390" s="272"/>
      <c r="H390" s="273"/>
      <c r="I390" s="272"/>
      <c r="J390" s="167"/>
      <c r="K390" s="167"/>
      <c r="L390" s="336"/>
      <c r="M390" s="167"/>
      <c r="N390" s="170"/>
      <c r="O390" s="167"/>
      <c r="P390" s="167"/>
      <c r="Q390" s="167"/>
      <c r="R390" s="167"/>
      <c r="S390" s="167"/>
      <c r="T390" s="167"/>
      <c r="U390" s="167"/>
      <c r="V390" s="167"/>
      <c r="W390" s="167"/>
      <c r="X390" s="167"/>
      <c r="Y390" s="167"/>
    </row>
    <row r="391" spans="1:25" ht="12.75" customHeight="1">
      <c r="A391" s="333"/>
      <c r="B391" s="341"/>
      <c r="C391" s="342"/>
      <c r="D391" s="343"/>
      <c r="E391" s="343"/>
      <c r="F391" s="343"/>
      <c r="G391" s="343"/>
      <c r="H391" s="344"/>
      <c r="I391" s="343"/>
      <c r="J391" s="333"/>
      <c r="K391" s="333"/>
      <c r="L391" s="336"/>
      <c r="M391" s="167"/>
      <c r="N391" s="170"/>
      <c r="O391" s="167"/>
      <c r="P391" s="167"/>
      <c r="Q391" s="167"/>
      <c r="R391" s="167"/>
      <c r="S391" s="167"/>
      <c r="T391" s="167"/>
      <c r="U391" s="167"/>
      <c r="V391" s="167"/>
      <c r="W391" s="167"/>
      <c r="X391" s="167"/>
      <c r="Y391" s="167"/>
    </row>
    <row r="392" spans="1:25" ht="12.75" customHeight="1">
      <c r="A392" s="167"/>
      <c r="B392" s="167"/>
      <c r="C392" s="167"/>
      <c r="D392" s="167"/>
      <c r="E392" s="167"/>
      <c r="F392" s="167"/>
      <c r="G392" s="167"/>
      <c r="H392" s="169"/>
      <c r="I392" s="170"/>
      <c r="J392" s="167"/>
      <c r="K392" s="167"/>
      <c r="L392" s="170"/>
      <c r="M392" s="167"/>
      <c r="N392" s="170"/>
      <c r="O392" s="167"/>
      <c r="P392" s="167"/>
      <c r="Q392" s="167"/>
      <c r="R392" s="167"/>
      <c r="S392" s="167"/>
      <c r="T392" s="167"/>
      <c r="U392" s="167"/>
      <c r="V392" s="167"/>
      <c r="W392" s="167"/>
      <c r="X392" s="167"/>
      <c r="Y392" s="167"/>
    </row>
    <row r="393" spans="1:25" ht="12.75" customHeight="1">
      <c r="A393" s="167"/>
      <c r="B393" s="167"/>
      <c r="C393" s="167"/>
      <c r="D393" s="167"/>
      <c r="E393" s="167"/>
      <c r="F393" s="167"/>
      <c r="G393" s="167"/>
      <c r="H393" s="169"/>
      <c r="I393" s="170"/>
      <c r="J393" s="167"/>
      <c r="K393" s="167"/>
      <c r="L393" s="170"/>
      <c r="M393" s="167"/>
      <c r="N393" s="170"/>
      <c r="O393" s="167"/>
      <c r="P393" s="167"/>
      <c r="Q393" s="167"/>
      <c r="R393" s="167"/>
      <c r="S393" s="167"/>
      <c r="T393" s="167"/>
      <c r="U393" s="167"/>
      <c r="V393" s="167"/>
      <c r="W393" s="167"/>
      <c r="X393" s="167"/>
      <c r="Y393" s="167"/>
    </row>
    <row r="394" spans="1:25" ht="12.75" customHeight="1">
      <c r="A394" s="167"/>
      <c r="B394" s="167"/>
      <c r="C394" s="167"/>
      <c r="D394" s="167"/>
      <c r="E394" s="167"/>
      <c r="F394" s="167"/>
      <c r="G394" s="167"/>
      <c r="H394" s="169"/>
      <c r="I394" s="170"/>
      <c r="J394" s="167"/>
      <c r="K394" s="167"/>
      <c r="L394" s="170"/>
      <c r="M394" s="167"/>
      <c r="N394" s="170"/>
      <c r="O394" s="167"/>
      <c r="P394" s="167"/>
      <c r="Q394" s="167"/>
      <c r="R394" s="167"/>
      <c r="S394" s="167"/>
      <c r="T394" s="167"/>
      <c r="U394" s="167"/>
      <c r="V394" s="167"/>
      <c r="W394" s="167"/>
      <c r="X394" s="167"/>
      <c r="Y394" s="167"/>
    </row>
    <row r="395" spans="1:25" ht="12.75" customHeight="1">
      <c r="A395" s="167"/>
      <c r="B395" s="167"/>
      <c r="C395" s="167"/>
      <c r="D395" s="167"/>
      <c r="E395" s="167"/>
      <c r="F395" s="167"/>
      <c r="G395" s="167"/>
      <c r="H395" s="169"/>
      <c r="I395" s="170"/>
      <c r="J395" s="167"/>
      <c r="K395" s="167"/>
      <c r="L395" s="170"/>
      <c r="M395" s="167"/>
      <c r="N395" s="170"/>
      <c r="O395" s="167"/>
      <c r="P395" s="167"/>
      <c r="Q395" s="167"/>
      <c r="R395" s="167"/>
      <c r="S395" s="167"/>
      <c r="T395" s="167"/>
      <c r="U395" s="167"/>
      <c r="V395" s="167"/>
      <c r="W395" s="167"/>
      <c r="X395" s="167"/>
      <c r="Y395" s="167"/>
    </row>
    <row r="396" spans="1:25" ht="12.75" customHeight="1">
      <c r="A396" s="167"/>
      <c r="B396" s="167"/>
      <c r="C396" s="167"/>
      <c r="D396" s="167"/>
      <c r="E396" s="167"/>
      <c r="F396" s="167"/>
      <c r="G396" s="167"/>
      <c r="H396" s="169"/>
      <c r="I396" s="170"/>
      <c r="J396" s="167"/>
      <c r="K396" s="167"/>
      <c r="L396" s="170"/>
      <c r="M396" s="167"/>
      <c r="N396" s="170"/>
      <c r="O396" s="167"/>
      <c r="P396" s="167"/>
      <c r="Q396" s="167"/>
      <c r="R396" s="167"/>
      <c r="S396" s="167"/>
      <c r="T396" s="167"/>
      <c r="U396" s="167"/>
      <c r="V396" s="167"/>
      <c r="W396" s="167"/>
      <c r="X396" s="167"/>
      <c r="Y396" s="167"/>
    </row>
    <row r="397" spans="1:25" ht="12.75" customHeight="1">
      <c r="A397" s="167"/>
      <c r="B397" s="167"/>
      <c r="C397" s="167"/>
      <c r="D397" s="167"/>
      <c r="E397" s="167"/>
      <c r="F397" s="167"/>
      <c r="G397" s="167"/>
      <c r="H397" s="169"/>
      <c r="I397" s="170"/>
      <c r="J397" s="167"/>
      <c r="K397" s="167"/>
      <c r="L397" s="170"/>
      <c r="M397" s="167"/>
      <c r="N397" s="170"/>
      <c r="O397" s="167"/>
      <c r="P397" s="167"/>
      <c r="Q397" s="167"/>
      <c r="R397" s="167"/>
      <c r="S397" s="167"/>
      <c r="T397" s="167"/>
      <c r="U397" s="167"/>
      <c r="V397" s="167"/>
      <c r="W397" s="167"/>
      <c r="X397" s="167"/>
      <c r="Y397" s="167"/>
    </row>
    <row r="398" spans="1:25" ht="12.75" customHeight="1">
      <c r="A398" s="167"/>
      <c r="B398" s="167"/>
      <c r="C398" s="167"/>
      <c r="D398" s="167"/>
      <c r="E398" s="167"/>
      <c r="F398" s="167"/>
      <c r="G398" s="167"/>
      <c r="H398" s="169"/>
      <c r="I398" s="170"/>
      <c r="J398" s="167"/>
      <c r="K398" s="167"/>
      <c r="L398" s="170"/>
      <c r="M398" s="167"/>
      <c r="N398" s="170"/>
      <c r="O398" s="167"/>
      <c r="P398" s="167"/>
      <c r="Q398" s="167"/>
      <c r="R398" s="167"/>
      <c r="S398" s="167"/>
      <c r="T398" s="167"/>
      <c r="U398" s="167"/>
      <c r="V398" s="167"/>
      <c r="W398" s="167"/>
      <c r="X398" s="167"/>
      <c r="Y398" s="167"/>
    </row>
    <row r="399" spans="1:25" ht="12.75" customHeight="1">
      <c r="A399" s="167"/>
      <c r="B399" s="167"/>
      <c r="C399" s="167"/>
      <c r="D399" s="167"/>
      <c r="E399" s="167"/>
      <c r="F399" s="167"/>
      <c r="G399" s="167"/>
      <c r="H399" s="169"/>
      <c r="I399" s="170"/>
      <c r="J399" s="167"/>
      <c r="K399" s="167"/>
      <c r="L399" s="170"/>
      <c r="M399" s="167"/>
      <c r="N399" s="170"/>
      <c r="O399" s="167"/>
      <c r="P399" s="167"/>
      <c r="Q399" s="167"/>
      <c r="R399" s="167"/>
      <c r="S399" s="167"/>
      <c r="T399" s="167"/>
      <c r="U399" s="167"/>
      <c r="V399" s="167"/>
      <c r="W399" s="167"/>
      <c r="X399" s="167"/>
      <c r="Y399" s="167"/>
    </row>
    <row r="400" spans="1:25" ht="12.75" customHeight="1">
      <c r="A400" s="167"/>
      <c r="B400" s="167"/>
      <c r="C400" s="167"/>
      <c r="D400" s="167"/>
      <c r="E400" s="167"/>
      <c r="F400" s="167"/>
      <c r="G400" s="167"/>
      <c r="H400" s="169"/>
      <c r="I400" s="170"/>
      <c r="J400" s="167"/>
      <c r="K400" s="167"/>
      <c r="L400" s="170"/>
      <c r="M400" s="167"/>
      <c r="N400" s="170"/>
      <c r="O400" s="167"/>
      <c r="P400" s="167"/>
      <c r="Q400" s="167"/>
      <c r="R400" s="167"/>
      <c r="S400" s="167"/>
      <c r="T400" s="167"/>
      <c r="U400" s="167"/>
      <c r="V400" s="167"/>
      <c r="W400" s="167"/>
      <c r="X400" s="167"/>
      <c r="Y400" s="167"/>
    </row>
    <row r="401" spans="1:25" ht="12.75" customHeight="1">
      <c r="A401" s="167"/>
      <c r="B401" s="167"/>
      <c r="C401" s="167"/>
      <c r="D401" s="167"/>
      <c r="E401" s="167"/>
      <c r="F401" s="167"/>
      <c r="G401" s="167"/>
      <c r="H401" s="169"/>
      <c r="I401" s="170"/>
      <c r="J401" s="167"/>
      <c r="K401" s="167"/>
      <c r="L401" s="170"/>
      <c r="M401" s="167"/>
      <c r="N401" s="170"/>
      <c r="O401" s="167"/>
      <c r="P401" s="167"/>
      <c r="Q401" s="167"/>
      <c r="R401" s="167"/>
      <c r="S401" s="167"/>
      <c r="T401" s="167"/>
      <c r="U401" s="167"/>
      <c r="V401" s="167"/>
      <c r="W401" s="167"/>
      <c r="X401" s="167"/>
      <c r="Y401" s="167"/>
    </row>
    <row r="402" spans="1:25" ht="12.75" customHeight="1">
      <c r="A402" s="167"/>
      <c r="B402" s="167"/>
      <c r="C402" s="167"/>
      <c r="D402" s="167"/>
      <c r="E402" s="167"/>
      <c r="F402" s="167"/>
      <c r="G402" s="167"/>
      <c r="H402" s="169"/>
      <c r="I402" s="170"/>
      <c r="J402" s="167"/>
      <c r="K402" s="167"/>
      <c r="L402" s="170"/>
      <c r="M402" s="167"/>
      <c r="N402" s="170"/>
      <c r="O402" s="167"/>
      <c r="P402" s="167"/>
      <c r="Q402" s="167"/>
      <c r="R402" s="167"/>
      <c r="S402" s="167"/>
      <c r="T402" s="167"/>
      <c r="U402" s="167"/>
      <c r="V402" s="167"/>
      <c r="W402" s="167"/>
      <c r="X402" s="167"/>
      <c r="Y402" s="167"/>
    </row>
    <row r="403" spans="1:25" ht="12.75" customHeight="1">
      <c r="A403" s="167"/>
      <c r="B403" s="167"/>
      <c r="C403" s="167"/>
      <c r="D403" s="167"/>
      <c r="E403" s="167"/>
      <c r="F403" s="167"/>
      <c r="G403" s="167"/>
      <c r="H403" s="169"/>
      <c r="I403" s="170"/>
      <c r="J403" s="167"/>
      <c r="K403" s="167"/>
      <c r="L403" s="170"/>
      <c r="M403" s="167"/>
      <c r="N403" s="170"/>
      <c r="O403" s="167"/>
      <c r="P403" s="167"/>
      <c r="Q403" s="167"/>
      <c r="R403" s="167"/>
      <c r="S403" s="167"/>
      <c r="T403" s="167"/>
      <c r="U403" s="167"/>
      <c r="V403" s="167"/>
      <c r="W403" s="167"/>
      <c r="X403" s="167"/>
      <c r="Y403" s="167"/>
    </row>
    <row r="404" spans="1:25" ht="12.75" customHeight="1">
      <c r="A404" s="167"/>
      <c r="B404" s="167"/>
      <c r="C404" s="167"/>
      <c r="D404" s="167"/>
      <c r="E404" s="167"/>
      <c r="F404" s="167"/>
      <c r="G404" s="167"/>
      <c r="H404" s="169"/>
      <c r="I404" s="170"/>
      <c r="J404" s="167"/>
      <c r="K404" s="167"/>
      <c r="L404" s="170"/>
      <c r="M404" s="167"/>
      <c r="N404" s="170"/>
      <c r="O404" s="167"/>
      <c r="P404" s="167"/>
      <c r="Q404" s="167"/>
      <c r="R404" s="167"/>
      <c r="S404" s="167"/>
      <c r="T404" s="167"/>
      <c r="U404" s="167"/>
      <c r="V404" s="167"/>
      <c r="W404" s="167"/>
      <c r="X404" s="167"/>
      <c r="Y404" s="167"/>
    </row>
    <row r="405" spans="1:25" ht="12.75" customHeight="1">
      <c r="A405" s="167"/>
      <c r="B405" s="167"/>
      <c r="C405" s="167"/>
      <c r="D405" s="167"/>
      <c r="E405" s="167"/>
      <c r="F405" s="167"/>
      <c r="G405" s="167"/>
      <c r="H405" s="169"/>
      <c r="I405" s="170"/>
      <c r="J405" s="167"/>
      <c r="K405" s="167"/>
      <c r="L405" s="170"/>
      <c r="M405" s="167"/>
      <c r="N405" s="170"/>
      <c r="O405" s="167"/>
      <c r="P405" s="167"/>
      <c r="Q405" s="167"/>
      <c r="R405" s="167"/>
      <c r="S405" s="167"/>
      <c r="T405" s="167"/>
      <c r="U405" s="167"/>
      <c r="V405" s="167"/>
      <c r="W405" s="167"/>
      <c r="X405" s="167"/>
      <c r="Y405" s="167"/>
    </row>
    <row r="406" spans="1:25" ht="12.75" customHeight="1">
      <c r="A406" s="167"/>
      <c r="B406" s="167"/>
      <c r="C406" s="167"/>
      <c r="D406" s="167"/>
      <c r="E406" s="167"/>
      <c r="F406" s="167"/>
      <c r="G406" s="167"/>
      <c r="H406" s="169"/>
      <c r="I406" s="170"/>
      <c r="J406" s="167"/>
      <c r="K406" s="167"/>
      <c r="L406" s="170"/>
      <c r="M406" s="167"/>
      <c r="N406" s="170"/>
      <c r="O406" s="167"/>
      <c r="P406" s="167"/>
      <c r="Q406" s="167"/>
      <c r="R406" s="167"/>
      <c r="S406" s="167"/>
      <c r="T406" s="167"/>
      <c r="U406" s="167"/>
      <c r="V406" s="167"/>
      <c r="W406" s="167"/>
      <c r="X406" s="167"/>
      <c r="Y406" s="167"/>
    </row>
    <row r="407" spans="1:25" ht="12.75" customHeight="1">
      <c r="A407" s="167"/>
      <c r="B407" s="167"/>
      <c r="C407" s="167"/>
      <c r="D407" s="167"/>
      <c r="E407" s="167"/>
      <c r="F407" s="167"/>
      <c r="G407" s="167"/>
      <c r="H407" s="169"/>
      <c r="I407" s="170"/>
      <c r="J407" s="167"/>
      <c r="K407" s="167"/>
      <c r="L407" s="170"/>
      <c r="M407" s="167"/>
      <c r="N407" s="170"/>
      <c r="O407" s="167"/>
      <c r="P407" s="167"/>
      <c r="Q407" s="167"/>
      <c r="R407" s="167"/>
      <c r="S407" s="167"/>
      <c r="T407" s="167"/>
      <c r="U407" s="167"/>
      <c r="V407" s="167"/>
      <c r="W407" s="167"/>
      <c r="X407" s="167"/>
      <c r="Y407" s="167"/>
    </row>
    <row r="408" spans="1:25" ht="12.75" customHeight="1">
      <c r="A408" s="167"/>
      <c r="B408" s="167"/>
      <c r="C408" s="167"/>
      <c r="D408" s="167"/>
      <c r="E408" s="167"/>
      <c r="F408" s="167"/>
      <c r="G408" s="167"/>
      <c r="H408" s="169"/>
      <c r="I408" s="170"/>
      <c r="J408" s="167"/>
      <c r="K408" s="167"/>
      <c r="L408" s="170"/>
      <c r="M408" s="167"/>
      <c r="N408" s="170"/>
      <c r="O408" s="167"/>
      <c r="P408" s="167"/>
      <c r="Q408" s="167"/>
      <c r="R408" s="167"/>
      <c r="S408" s="167"/>
      <c r="T408" s="167"/>
      <c r="U408" s="167"/>
      <c r="V408" s="167"/>
      <c r="W408" s="167"/>
      <c r="X408" s="167"/>
      <c r="Y408" s="167"/>
    </row>
    <row r="409" spans="1:25" ht="12.75" customHeight="1">
      <c r="A409" s="167"/>
      <c r="B409" s="167"/>
      <c r="C409" s="167"/>
      <c r="D409" s="167"/>
      <c r="E409" s="167"/>
      <c r="F409" s="167"/>
      <c r="G409" s="167"/>
      <c r="H409" s="169"/>
      <c r="I409" s="170"/>
      <c r="J409" s="167"/>
      <c r="K409" s="167"/>
      <c r="L409" s="170"/>
      <c r="M409" s="167"/>
      <c r="N409" s="170"/>
      <c r="O409" s="167"/>
      <c r="P409" s="167"/>
      <c r="Q409" s="167"/>
      <c r="R409" s="167"/>
      <c r="S409" s="167"/>
      <c r="T409" s="167"/>
      <c r="U409" s="167"/>
      <c r="V409" s="167"/>
      <c r="W409" s="167"/>
      <c r="X409" s="167"/>
      <c r="Y409" s="167"/>
    </row>
    <row r="410" spans="1:25" ht="12.75" customHeight="1">
      <c r="A410" s="167"/>
      <c r="B410" s="167"/>
      <c r="C410" s="167"/>
      <c r="D410" s="167"/>
      <c r="E410" s="167"/>
      <c r="F410" s="167"/>
      <c r="G410" s="167"/>
      <c r="H410" s="169"/>
      <c r="I410" s="170"/>
      <c r="J410" s="167"/>
      <c r="K410" s="167"/>
      <c r="L410" s="170"/>
      <c r="M410" s="167"/>
      <c r="N410" s="170"/>
      <c r="O410" s="167"/>
      <c r="P410" s="167"/>
      <c r="Q410" s="167"/>
      <c r="R410" s="167"/>
      <c r="S410" s="167"/>
      <c r="T410" s="167"/>
      <c r="U410" s="167"/>
      <c r="V410" s="167"/>
      <c r="W410" s="167"/>
      <c r="X410" s="167"/>
      <c r="Y410" s="167"/>
    </row>
    <row r="411" spans="1:25" ht="12.75" customHeight="1">
      <c r="A411" s="167"/>
      <c r="B411" s="167"/>
      <c r="C411" s="167"/>
      <c r="D411" s="167"/>
      <c r="E411" s="167"/>
      <c r="F411" s="167"/>
      <c r="G411" s="167"/>
      <c r="H411" s="169"/>
      <c r="I411" s="170"/>
      <c r="J411" s="167"/>
      <c r="K411" s="167"/>
      <c r="L411" s="170"/>
      <c r="M411" s="167"/>
      <c r="N411" s="170"/>
      <c r="O411" s="167"/>
      <c r="P411" s="167"/>
      <c r="Q411" s="167"/>
      <c r="R411" s="167"/>
      <c r="S411" s="167"/>
      <c r="T411" s="167"/>
      <c r="U411" s="167"/>
      <c r="V411" s="167"/>
      <c r="W411" s="167"/>
      <c r="X411" s="167"/>
      <c r="Y411" s="167"/>
    </row>
    <row r="412" spans="1:25" ht="12.75" customHeight="1">
      <c r="A412" s="167"/>
      <c r="B412" s="167"/>
      <c r="C412" s="167"/>
      <c r="D412" s="167"/>
      <c r="E412" s="167"/>
      <c r="F412" s="167"/>
      <c r="G412" s="167"/>
      <c r="H412" s="169"/>
      <c r="I412" s="170"/>
      <c r="J412" s="167"/>
      <c r="K412" s="167"/>
      <c r="L412" s="170"/>
      <c r="M412" s="167"/>
      <c r="N412" s="170"/>
      <c r="O412" s="167"/>
      <c r="P412" s="167"/>
      <c r="Q412" s="167"/>
      <c r="R412" s="167"/>
      <c r="S412" s="167"/>
      <c r="T412" s="167"/>
      <c r="U412" s="167"/>
      <c r="V412" s="167"/>
      <c r="W412" s="167"/>
      <c r="X412" s="167"/>
      <c r="Y412" s="167"/>
    </row>
    <row r="413" spans="1:25" ht="12.75" customHeight="1">
      <c r="A413" s="167"/>
      <c r="B413" s="167"/>
      <c r="C413" s="167"/>
      <c r="D413" s="167"/>
      <c r="E413" s="167"/>
      <c r="F413" s="167"/>
      <c r="G413" s="167"/>
      <c r="H413" s="169"/>
      <c r="I413" s="170"/>
      <c r="J413" s="167"/>
      <c r="K413" s="167"/>
      <c r="L413" s="170"/>
      <c r="M413" s="167"/>
      <c r="N413" s="170"/>
      <c r="O413" s="167"/>
      <c r="P413" s="167"/>
      <c r="Q413" s="167"/>
      <c r="R413" s="167"/>
      <c r="S413" s="167"/>
      <c r="T413" s="167"/>
      <c r="U413" s="167"/>
      <c r="V413" s="167"/>
      <c r="W413" s="167"/>
      <c r="X413" s="167"/>
      <c r="Y413" s="167"/>
    </row>
    <row r="414" spans="1:25" ht="12.75" customHeight="1">
      <c r="A414" s="167"/>
      <c r="B414" s="167"/>
      <c r="C414" s="167"/>
      <c r="D414" s="167"/>
      <c r="E414" s="167"/>
      <c r="F414" s="167"/>
      <c r="G414" s="167"/>
      <c r="H414" s="169"/>
      <c r="I414" s="170"/>
      <c r="J414" s="167"/>
      <c r="K414" s="167"/>
      <c r="L414" s="170"/>
      <c r="M414" s="167"/>
      <c r="N414" s="170"/>
      <c r="O414" s="167"/>
      <c r="P414" s="167"/>
      <c r="Q414" s="167"/>
      <c r="R414" s="167"/>
      <c r="S414" s="167"/>
      <c r="T414" s="167"/>
      <c r="U414" s="167"/>
      <c r="V414" s="167"/>
      <c r="W414" s="167"/>
      <c r="X414" s="167"/>
      <c r="Y414" s="167"/>
    </row>
    <row r="415" spans="1:25" ht="12.75" customHeight="1">
      <c r="A415" s="167"/>
      <c r="B415" s="167"/>
      <c r="C415" s="167"/>
      <c r="D415" s="167"/>
      <c r="E415" s="167"/>
      <c r="F415" s="167"/>
      <c r="G415" s="167"/>
      <c r="H415" s="169"/>
      <c r="I415" s="170"/>
      <c r="J415" s="167"/>
      <c r="K415" s="167"/>
      <c r="L415" s="170"/>
      <c r="M415" s="167"/>
      <c r="N415" s="170"/>
      <c r="O415" s="167"/>
      <c r="P415" s="167"/>
      <c r="Q415" s="167"/>
      <c r="R415" s="167"/>
      <c r="S415" s="167"/>
      <c r="T415" s="167"/>
      <c r="U415" s="167"/>
      <c r="V415" s="167"/>
      <c r="W415" s="167"/>
      <c r="X415" s="167"/>
      <c r="Y415" s="167"/>
    </row>
    <row r="416" spans="1:25" ht="12.75" customHeight="1">
      <c r="A416" s="167"/>
      <c r="B416" s="167"/>
      <c r="C416" s="167"/>
      <c r="D416" s="167"/>
      <c r="E416" s="167"/>
      <c r="F416" s="167"/>
      <c r="G416" s="167"/>
      <c r="H416" s="169"/>
      <c r="I416" s="170"/>
      <c r="J416" s="167"/>
      <c r="K416" s="167"/>
      <c r="L416" s="170"/>
      <c r="M416" s="167"/>
      <c r="N416" s="170"/>
      <c r="O416" s="167"/>
      <c r="P416" s="167"/>
      <c r="Q416" s="167"/>
      <c r="R416" s="167"/>
      <c r="S416" s="167"/>
      <c r="T416" s="167"/>
      <c r="U416" s="167"/>
      <c r="V416" s="167"/>
      <c r="W416" s="167"/>
      <c r="X416" s="167"/>
      <c r="Y416" s="167"/>
    </row>
    <row r="417" spans="1:25" ht="12.75" customHeight="1">
      <c r="A417" s="167"/>
      <c r="B417" s="167"/>
      <c r="C417" s="167"/>
      <c r="D417" s="167"/>
      <c r="E417" s="167"/>
      <c r="F417" s="167"/>
      <c r="G417" s="167"/>
      <c r="H417" s="169"/>
      <c r="I417" s="170"/>
      <c r="J417" s="167"/>
      <c r="K417" s="167"/>
      <c r="L417" s="170"/>
      <c r="M417" s="167"/>
      <c r="N417" s="170"/>
      <c r="O417" s="167"/>
      <c r="P417" s="167"/>
      <c r="Q417" s="167"/>
      <c r="R417" s="167"/>
      <c r="S417" s="167"/>
      <c r="T417" s="167"/>
      <c r="U417" s="167"/>
      <c r="V417" s="167"/>
      <c r="W417" s="167"/>
      <c r="X417" s="167"/>
      <c r="Y417" s="167"/>
    </row>
    <row r="418" spans="1:25" ht="12.75" customHeight="1">
      <c r="A418" s="167"/>
      <c r="B418" s="167"/>
      <c r="C418" s="167"/>
      <c r="D418" s="167"/>
      <c r="E418" s="167"/>
      <c r="F418" s="167"/>
      <c r="G418" s="167"/>
      <c r="H418" s="169"/>
      <c r="I418" s="170"/>
      <c r="J418" s="167"/>
      <c r="K418" s="167"/>
      <c r="L418" s="170"/>
      <c r="M418" s="167"/>
      <c r="N418" s="170"/>
      <c r="O418" s="167"/>
      <c r="P418" s="167"/>
      <c r="Q418" s="167"/>
      <c r="R418" s="167"/>
      <c r="S418" s="167"/>
      <c r="T418" s="167"/>
      <c r="U418" s="167"/>
      <c r="V418" s="167"/>
      <c r="W418" s="167"/>
      <c r="X418" s="167"/>
      <c r="Y418" s="167"/>
    </row>
    <row r="419" spans="1:25" ht="12.75" customHeight="1">
      <c r="A419" s="167"/>
      <c r="B419" s="167"/>
      <c r="C419" s="167"/>
      <c r="D419" s="167"/>
      <c r="E419" s="167"/>
      <c r="F419" s="167"/>
      <c r="G419" s="167"/>
      <c r="H419" s="169"/>
      <c r="I419" s="170"/>
      <c r="J419" s="167"/>
      <c r="K419" s="167"/>
      <c r="L419" s="170"/>
      <c r="M419" s="167"/>
      <c r="N419" s="170"/>
      <c r="O419" s="167"/>
      <c r="P419" s="167"/>
      <c r="Q419" s="167"/>
      <c r="R419" s="167"/>
      <c r="S419" s="167"/>
      <c r="T419" s="167"/>
      <c r="U419" s="167"/>
      <c r="V419" s="167"/>
      <c r="W419" s="167"/>
      <c r="X419" s="167"/>
      <c r="Y419" s="167"/>
    </row>
    <row r="420" spans="1:25" ht="12.75" customHeight="1">
      <c r="A420" s="167"/>
      <c r="B420" s="167"/>
      <c r="C420" s="167"/>
      <c r="D420" s="167"/>
      <c r="E420" s="167"/>
      <c r="F420" s="167"/>
      <c r="G420" s="167"/>
      <c r="H420" s="169"/>
      <c r="I420" s="170"/>
      <c r="J420" s="167"/>
      <c r="K420" s="167"/>
      <c r="L420" s="170"/>
      <c r="M420" s="167"/>
      <c r="N420" s="170"/>
      <c r="O420" s="167"/>
      <c r="P420" s="167"/>
      <c r="Q420" s="167"/>
      <c r="R420" s="167"/>
      <c r="S420" s="167"/>
      <c r="T420" s="167"/>
      <c r="U420" s="167"/>
      <c r="V420" s="167"/>
      <c r="W420" s="167"/>
      <c r="X420" s="167"/>
      <c r="Y420" s="167"/>
    </row>
    <row r="421" spans="1:25" ht="12.75" customHeight="1">
      <c r="A421" s="167"/>
      <c r="B421" s="167"/>
      <c r="C421" s="167"/>
      <c r="D421" s="167"/>
      <c r="E421" s="167"/>
      <c r="F421" s="167"/>
      <c r="G421" s="167"/>
      <c r="H421" s="169"/>
      <c r="I421" s="170"/>
      <c r="J421" s="167"/>
      <c r="K421" s="167"/>
      <c r="L421" s="170"/>
      <c r="M421" s="167"/>
      <c r="N421" s="170"/>
      <c r="O421" s="167"/>
      <c r="P421" s="167"/>
      <c r="Q421" s="167"/>
      <c r="R421" s="167"/>
      <c r="S421" s="167"/>
      <c r="T421" s="167"/>
      <c r="U421" s="167"/>
      <c r="V421" s="167"/>
      <c r="W421" s="167"/>
      <c r="X421" s="167"/>
      <c r="Y421" s="167"/>
    </row>
    <row r="422" spans="1:25" ht="12.75" customHeight="1">
      <c r="A422" s="167"/>
      <c r="B422" s="167"/>
      <c r="C422" s="167"/>
      <c r="D422" s="167"/>
      <c r="E422" s="167"/>
      <c r="F422" s="167"/>
      <c r="G422" s="167"/>
      <c r="H422" s="169"/>
      <c r="I422" s="170"/>
      <c r="J422" s="167"/>
      <c r="K422" s="167"/>
      <c r="L422" s="170"/>
      <c r="M422" s="167"/>
      <c r="N422" s="170"/>
      <c r="O422" s="167"/>
      <c r="P422" s="167"/>
      <c r="Q422" s="167"/>
      <c r="R422" s="167"/>
      <c r="S422" s="167"/>
      <c r="T422" s="167"/>
      <c r="U422" s="167"/>
      <c r="V422" s="167"/>
      <c r="W422" s="167"/>
      <c r="X422" s="167"/>
      <c r="Y422" s="167"/>
    </row>
    <row r="423" spans="1:25" ht="12.75" customHeight="1">
      <c r="A423" s="167"/>
      <c r="B423" s="167"/>
      <c r="C423" s="167"/>
      <c r="D423" s="167"/>
      <c r="E423" s="167"/>
      <c r="F423" s="167"/>
      <c r="G423" s="167"/>
      <c r="H423" s="169"/>
      <c r="I423" s="170"/>
      <c r="J423" s="167"/>
      <c r="K423" s="167"/>
      <c r="L423" s="170"/>
      <c r="M423" s="167"/>
      <c r="N423" s="170"/>
      <c r="O423" s="167"/>
      <c r="P423" s="167"/>
      <c r="Q423" s="167"/>
      <c r="R423" s="167"/>
      <c r="S423" s="167"/>
      <c r="T423" s="167"/>
      <c r="U423" s="167"/>
      <c r="V423" s="167"/>
      <c r="W423" s="167"/>
      <c r="X423" s="167"/>
      <c r="Y423" s="167"/>
    </row>
    <row r="424" spans="1:25" ht="12.75" customHeight="1">
      <c r="A424" s="167"/>
      <c r="B424" s="167"/>
      <c r="C424" s="167"/>
      <c r="D424" s="167"/>
      <c r="E424" s="167"/>
      <c r="F424" s="167"/>
      <c r="G424" s="167"/>
      <c r="H424" s="169"/>
      <c r="I424" s="170"/>
      <c r="J424" s="167"/>
      <c r="K424" s="167"/>
      <c r="L424" s="170"/>
      <c r="M424" s="167"/>
      <c r="N424" s="170"/>
      <c r="O424" s="167"/>
      <c r="P424" s="167"/>
      <c r="Q424" s="167"/>
      <c r="R424" s="167"/>
      <c r="S424" s="167"/>
      <c r="T424" s="167"/>
      <c r="U424" s="167"/>
      <c r="V424" s="167"/>
      <c r="W424" s="167"/>
      <c r="X424" s="167"/>
      <c r="Y424" s="167"/>
    </row>
    <row r="425" spans="1:25" ht="12.75" customHeight="1">
      <c r="A425" s="167"/>
      <c r="B425" s="167"/>
      <c r="C425" s="167"/>
      <c r="D425" s="167"/>
      <c r="E425" s="167"/>
      <c r="F425" s="167"/>
      <c r="G425" s="167"/>
      <c r="H425" s="169"/>
      <c r="I425" s="170"/>
      <c r="J425" s="167"/>
      <c r="K425" s="167"/>
      <c r="L425" s="170"/>
      <c r="M425" s="167"/>
      <c r="N425" s="170"/>
      <c r="O425" s="167"/>
      <c r="P425" s="167"/>
      <c r="Q425" s="167"/>
      <c r="R425" s="167"/>
      <c r="S425" s="167"/>
      <c r="T425" s="167"/>
      <c r="U425" s="167"/>
      <c r="V425" s="167"/>
      <c r="W425" s="167"/>
      <c r="X425" s="167"/>
      <c r="Y425" s="167"/>
    </row>
    <row r="426" spans="1:25" ht="12.75" customHeight="1">
      <c r="A426" s="167"/>
      <c r="B426" s="167"/>
      <c r="C426" s="167"/>
      <c r="D426" s="167"/>
      <c r="E426" s="167"/>
      <c r="F426" s="167"/>
      <c r="G426" s="167"/>
      <c r="H426" s="169"/>
      <c r="I426" s="170"/>
      <c r="J426" s="167"/>
      <c r="K426" s="167"/>
      <c r="L426" s="170"/>
      <c r="M426" s="167"/>
      <c r="N426" s="170"/>
      <c r="O426" s="167"/>
      <c r="P426" s="167"/>
      <c r="Q426" s="167"/>
      <c r="R426" s="167"/>
      <c r="S426" s="167"/>
      <c r="T426" s="167"/>
      <c r="U426" s="167"/>
      <c r="V426" s="167"/>
      <c r="W426" s="167"/>
      <c r="X426" s="167"/>
      <c r="Y426" s="167"/>
    </row>
    <row r="427" spans="1:25" ht="12.75" customHeight="1">
      <c r="A427" s="167"/>
      <c r="B427" s="167"/>
      <c r="C427" s="167"/>
      <c r="D427" s="167"/>
      <c r="E427" s="167"/>
      <c r="F427" s="167"/>
      <c r="G427" s="167"/>
      <c r="H427" s="169"/>
      <c r="I427" s="170"/>
      <c r="J427" s="167"/>
      <c r="K427" s="167"/>
      <c r="L427" s="170"/>
      <c r="M427" s="167"/>
      <c r="N427" s="170"/>
      <c r="O427" s="167"/>
      <c r="P427" s="167"/>
      <c r="Q427" s="167"/>
      <c r="R427" s="167"/>
      <c r="S427" s="167"/>
      <c r="T427" s="167"/>
      <c r="U427" s="167"/>
      <c r="V427" s="167"/>
      <c r="W427" s="167"/>
      <c r="X427" s="167"/>
      <c r="Y427" s="167"/>
    </row>
    <row r="428" spans="1:25" ht="12.75" customHeight="1">
      <c r="A428" s="167"/>
      <c r="B428" s="167"/>
      <c r="C428" s="167"/>
      <c r="D428" s="167"/>
      <c r="E428" s="167"/>
      <c r="F428" s="167"/>
      <c r="G428" s="167"/>
      <c r="H428" s="169"/>
      <c r="I428" s="170"/>
      <c r="J428" s="167"/>
      <c r="K428" s="167"/>
      <c r="L428" s="170"/>
      <c r="M428" s="167"/>
      <c r="N428" s="170"/>
      <c r="O428" s="167"/>
      <c r="P428" s="167"/>
      <c r="Q428" s="167"/>
      <c r="R428" s="167"/>
      <c r="S428" s="167"/>
      <c r="T428" s="167"/>
      <c r="U428" s="167"/>
      <c r="V428" s="167"/>
      <c r="W428" s="167"/>
      <c r="X428" s="167"/>
      <c r="Y428" s="167"/>
    </row>
    <row r="429" spans="1:25" ht="12.75" customHeight="1">
      <c r="A429" s="167"/>
      <c r="B429" s="167"/>
      <c r="C429" s="167"/>
      <c r="D429" s="167"/>
      <c r="E429" s="167"/>
      <c r="F429" s="167"/>
      <c r="G429" s="167"/>
      <c r="H429" s="169"/>
      <c r="I429" s="170"/>
      <c r="J429" s="167"/>
      <c r="K429" s="167"/>
      <c r="L429" s="170"/>
      <c r="M429" s="167"/>
      <c r="N429" s="170"/>
      <c r="O429" s="167"/>
      <c r="P429" s="167"/>
      <c r="Q429" s="167"/>
      <c r="R429" s="167"/>
      <c r="S429" s="167"/>
      <c r="T429" s="167"/>
      <c r="U429" s="167"/>
      <c r="V429" s="167"/>
      <c r="W429" s="167"/>
      <c r="X429" s="167"/>
      <c r="Y429" s="167"/>
    </row>
    <row r="430" spans="1:25" ht="12.75" customHeight="1">
      <c r="A430" s="167"/>
      <c r="B430" s="167"/>
      <c r="C430" s="167"/>
      <c r="D430" s="167"/>
      <c r="E430" s="167"/>
      <c r="F430" s="167"/>
      <c r="G430" s="167"/>
      <c r="H430" s="169"/>
      <c r="I430" s="170"/>
      <c r="J430" s="167"/>
      <c r="K430" s="167"/>
      <c r="L430" s="170"/>
      <c r="M430" s="167"/>
      <c r="N430" s="170"/>
      <c r="O430" s="167"/>
      <c r="P430" s="167"/>
      <c r="Q430" s="167"/>
      <c r="R430" s="167"/>
      <c r="S430" s="167"/>
      <c r="T430" s="167"/>
      <c r="U430" s="167"/>
      <c r="V430" s="167"/>
      <c r="W430" s="167"/>
      <c r="X430" s="167"/>
      <c r="Y430" s="167"/>
    </row>
    <row r="431" spans="1:25" ht="12.75" customHeight="1">
      <c r="A431" s="167"/>
      <c r="B431" s="167"/>
      <c r="C431" s="167"/>
      <c r="D431" s="167"/>
      <c r="E431" s="167"/>
      <c r="F431" s="167"/>
      <c r="G431" s="167"/>
      <c r="H431" s="169"/>
      <c r="I431" s="170"/>
      <c r="J431" s="167"/>
      <c r="K431" s="167"/>
      <c r="L431" s="170"/>
      <c r="M431" s="167"/>
      <c r="N431" s="170"/>
      <c r="O431" s="167"/>
      <c r="P431" s="167"/>
      <c r="Q431" s="167"/>
      <c r="R431" s="167"/>
      <c r="S431" s="167"/>
      <c r="T431" s="167"/>
      <c r="U431" s="167"/>
      <c r="V431" s="167"/>
      <c r="W431" s="167"/>
      <c r="X431" s="167"/>
      <c r="Y431" s="167"/>
    </row>
    <row r="432" spans="1:25" ht="12.75" customHeight="1">
      <c r="A432" s="167"/>
      <c r="B432" s="167"/>
      <c r="C432" s="167"/>
      <c r="D432" s="167"/>
      <c r="E432" s="167"/>
      <c r="F432" s="167"/>
      <c r="G432" s="167"/>
      <c r="H432" s="169"/>
      <c r="I432" s="170"/>
      <c r="J432" s="167"/>
      <c r="K432" s="167"/>
      <c r="L432" s="170"/>
      <c r="M432" s="167"/>
      <c r="N432" s="170"/>
      <c r="O432" s="167"/>
      <c r="P432" s="167"/>
      <c r="Q432" s="167"/>
      <c r="R432" s="167"/>
      <c r="S432" s="167"/>
      <c r="T432" s="167"/>
      <c r="U432" s="167"/>
      <c r="V432" s="167"/>
      <c r="W432" s="167"/>
      <c r="X432" s="167"/>
      <c r="Y432" s="167"/>
    </row>
    <row r="433" spans="1:25" ht="12.75" customHeight="1">
      <c r="A433" s="167"/>
      <c r="B433" s="167"/>
      <c r="C433" s="167"/>
      <c r="D433" s="167"/>
      <c r="E433" s="167"/>
      <c r="F433" s="167"/>
      <c r="G433" s="167"/>
      <c r="H433" s="169"/>
      <c r="I433" s="170"/>
      <c r="J433" s="167"/>
      <c r="K433" s="167"/>
      <c r="L433" s="170"/>
      <c r="M433" s="167"/>
      <c r="N433" s="170"/>
      <c r="O433" s="167"/>
      <c r="P433" s="167"/>
      <c r="Q433" s="167"/>
      <c r="R433" s="167"/>
      <c r="S433" s="167"/>
      <c r="T433" s="167"/>
      <c r="U433" s="167"/>
      <c r="V433" s="167"/>
      <c r="W433" s="167"/>
      <c r="X433" s="167"/>
      <c r="Y433" s="167"/>
    </row>
    <row r="434" spans="1:25" ht="12.75" customHeight="1">
      <c r="A434" s="167"/>
      <c r="B434" s="167"/>
      <c r="C434" s="167"/>
      <c r="D434" s="167"/>
      <c r="E434" s="167"/>
      <c r="F434" s="167"/>
      <c r="G434" s="167"/>
      <c r="H434" s="169"/>
      <c r="I434" s="170"/>
      <c r="J434" s="167"/>
      <c r="K434" s="167"/>
      <c r="L434" s="170"/>
      <c r="M434" s="167"/>
      <c r="N434" s="170"/>
      <c r="O434" s="167"/>
      <c r="P434" s="167"/>
      <c r="Q434" s="167"/>
      <c r="R434" s="167"/>
      <c r="S434" s="167"/>
      <c r="T434" s="167"/>
      <c r="U434" s="167"/>
      <c r="V434" s="167"/>
      <c r="W434" s="167"/>
      <c r="X434" s="167"/>
      <c r="Y434" s="167"/>
    </row>
    <row r="435" spans="1:25" ht="12.75" customHeight="1">
      <c r="A435" s="167"/>
      <c r="B435" s="167"/>
      <c r="C435" s="167"/>
      <c r="D435" s="167"/>
      <c r="E435" s="167"/>
      <c r="F435" s="167"/>
      <c r="G435" s="167"/>
      <c r="H435" s="169"/>
      <c r="I435" s="170"/>
      <c r="J435" s="167"/>
      <c r="K435" s="167"/>
      <c r="L435" s="170"/>
      <c r="M435" s="167"/>
      <c r="N435" s="170"/>
      <c r="O435" s="167"/>
      <c r="P435" s="167"/>
      <c r="Q435" s="167"/>
      <c r="R435" s="167"/>
      <c r="S435" s="167"/>
      <c r="T435" s="167"/>
      <c r="U435" s="167"/>
      <c r="V435" s="167"/>
      <c r="W435" s="167"/>
      <c r="X435" s="167"/>
      <c r="Y435" s="167"/>
    </row>
    <row r="436" spans="1:25" ht="12.75" customHeight="1">
      <c r="A436" s="167"/>
      <c r="B436" s="167"/>
      <c r="C436" s="167"/>
      <c r="D436" s="167"/>
      <c r="E436" s="167"/>
      <c r="F436" s="167"/>
      <c r="G436" s="167"/>
      <c r="H436" s="169"/>
      <c r="I436" s="170"/>
      <c r="J436" s="167"/>
      <c r="K436" s="167"/>
      <c r="L436" s="170"/>
      <c r="M436" s="167"/>
      <c r="N436" s="170"/>
      <c r="O436" s="167"/>
      <c r="P436" s="167"/>
      <c r="Q436" s="167"/>
      <c r="R436" s="167"/>
      <c r="S436" s="167"/>
      <c r="T436" s="167"/>
      <c r="U436" s="167"/>
      <c r="V436" s="167"/>
      <c r="W436" s="167"/>
      <c r="X436" s="167"/>
      <c r="Y436" s="167"/>
    </row>
    <row r="437" spans="1:25" ht="12.75" customHeight="1">
      <c r="A437" s="167"/>
      <c r="B437" s="167"/>
      <c r="C437" s="167"/>
      <c r="D437" s="167"/>
      <c r="E437" s="167"/>
      <c r="F437" s="167"/>
      <c r="G437" s="167"/>
      <c r="H437" s="169"/>
      <c r="I437" s="170"/>
      <c r="J437" s="167"/>
      <c r="K437" s="167"/>
      <c r="L437" s="170"/>
      <c r="M437" s="167"/>
      <c r="N437" s="170"/>
      <c r="O437" s="167"/>
      <c r="P437" s="167"/>
      <c r="Q437" s="167"/>
      <c r="R437" s="167"/>
      <c r="S437" s="167"/>
      <c r="T437" s="167"/>
      <c r="U437" s="167"/>
      <c r="V437" s="167"/>
      <c r="W437" s="167"/>
      <c r="X437" s="167"/>
      <c r="Y437" s="167"/>
    </row>
    <row r="438" spans="1:25" ht="12.75" customHeight="1">
      <c r="A438" s="167"/>
      <c r="B438" s="167"/>
      <c r="C438" s="167"/>
      <c r="D438" s="167"/>
      <c r="E438" s="167"/>
      <c r="F438" s="167"/>
      <c r="G438" s="167"/>
      <c r="H438" s="169"/>
      <c r="I438" s="170"/>
      <c r="J438" s="167"/>
      <c r="K438" s="167"/>
      <c r="L438" s="170"/>
      <c r="M438" s="167"/>
      <c r="N438" s="170"/>
      <c r="O438" s="167"/>
      <c r="P438" s="167"/>
      <c r="Q438" s="167"/>
      <c r="R438" s="167"/>
      <c r="S438" s="167"/>
      <c r="T438" s="167"/>
      <c r="U438" s="167"/>
      <c r="V438" s="167"/>
      <c r="W438" s="167"/>
      <c r="X438" s="167"/>
      <c r="Y438" s="167"/>
    </row>
    <row r="439" spans="1:25" ht="12.75" customHeight="1">
      <c r="A439" s="167"/>
      <c r="B439" s="167"/>
      <c r="C439" s="167"/>
      <c r="D439" s="167"/>
      <c r="E439" s="167"/>
      <c r="F439" s="167"/>
      <c r="G439" s="167"/>
      <c r="H439" s="169"/>
      <c r="I439" s="170"/>
      <c r="J439" s="167"/>
      <c r="K439" s="167"/>
      <c r="L439" s="170"/>
      <c r="M439" s="167"/>
      <c r="N439" s="170"/>
      <c r="O439" s="167"/>
      <c r="P439" s="167"/>
      <c r="Q439" s="167"/>
      <c r="R439" s="167"/>
      <c r="S439" s="167"/>
      <c r="T439" s="167"/>
      <c r="U439" s="167"/>
      <c r="V439" s="167"/>
      <c r="W439" s="167"/>
      <c r="X439" s="167"/>
      <c r="Y439" s="167"/>
    </row>
    <row r="440" spans="1:25" ht="12.75" customHeight="1">
      <c r="A440" s="167"/>
      <c r="B440" s="167"/>
      <c r="C440" s="167"/>
      <c r="D440" s="167"/>
      <c r="E440" s="167"/>
      <c r="F440" s="167"/>
      <c r="G440" s="167"/>
      <c r="H440" s="169"/>
      <c r="I440" s="170"/>
      <c r="J440" s="167"/>
      <c r="K440" s="167"/>
      <c r="L440" s="170"/>
      <c r="M440" s="167"/>
      <c r="N440" s="170"/>
      <c r="O440" s="167"/>
      <c r="P440" s="167"/>
      <c r="Q440" s="167"/>
      <c r="R440" s="167"/>
      <c r="S440" s="167"/>
      <c r="T440" s="167"/>
      <c r="U440" s="167"/>
      <c r="V440" s="167"/>
      <c r="W440" s="167"/>
      <c r="X440" s="167"/>
      <c r="Y440" s="167"/>
    </row>
    <row r="441" spans="1:25" ht="12.75" customHeight="1">
      <c r="A441" s="167"/>
      <c r="B441" s="167"/>
      <c r="C441" s="167"/>
      <c r="D441" s="167"/>
      <c r="E441" s="167"/>
      <c r="F441" s="167"/>
      <c r="G441" s="167"/>
      <c r="H441" s="169"/>
      <c r="I441" s="170"/>
      <c r="J441" s="167"/>
      <c r="K441" s="167"/>
      <c r="L441" s="170"/>
      <c r="M441" s="167"/>
      <c r="N441" s="170"/>
      <c r="O441" s="167"/>
      <c r="P441" s="167"/>
      <c r="Q441" s="167"/>
      <c r="R441" s="167"/>
      <c r="S441" s="167"/>
      <c r="T441" s="167"/>
      <c r="U441" s="167"/>
      <c r="V441" s="167"/>
      <c r="W441" s="167"/>
      <c r="X441" s="167"/>
      <c r="Y441" s="167"/>
    </row>
    <row r="442" spans="1:25" ht="12.75" customHeight="1">
      <c r="A442" s="167"/>
      <c r="B442" s="167"/>
      <c r="C442" s="167"/>
      <c r="D442" s="167"/>
      <c r="E442" s="167"/>
      <c r="F442" s="167"/>
      <c r="G442" s="167"/>
      <c r="H442" s="169"/>
      <c r="I442" s="170"/>
      <c r="J442" s="167"/>
      <c r="K442" s="167"/>
      <c r="L442" s="170"/>
      <c r="M442" s="167"/>
      <c r="N442" s="170"/>
      <c r="O442" s="167"/>
      <c r="P442" s="167"/>
      <c r="Q442" s="167"/>
      <c r="R442" s="167"/>
      <c r="S442" s="167"/>
      <c r="T442" s="167"/>
      <c r="U442" s="167"/>
      <c r="V442" s="167"/>
      <c r="W442" s="167"/>
      <c r="X442" s="167"/>
      <c r="Y442" s="167"/>
    </row>
    <row r="443" spans="1:25" ht="12.75" customHeight="1">
      <c r="A443" s="167"/>
      <c r="B443" s="167"/>
      <c r="C443" s="167"/>
      <c r="D443" s="167"/>
      <c r="E443" s="167"/>
      <c r="F443" s="167"/>
      <c r="G443" s="167"/>
      <c r="H443" s="169"/>
      <c r="I443" s="170"/>
      <c r="J443" s="167"/>
      <c r="K443" s="167"/>
      <c r="L443" s="170"/>
      <c r="M443" s="167"/>
      <c r="N443" s="170"/>
      <c r="O443" s="167"/>
      <c r="P443" s="167"/>
      <c r="Q443" s="167"/>
      <c r="R443" s="167"/>
      <c r="S443" s="167"/>
      <c r="T443" s="167"/>
      <c r="U443" s="167"/>
      <c r="V443" s="167"/>
      <c r="W443" s="167"/>
      <c r="X443" s="167"/>
      <c r="Y443" s="167"/>
    </row>
    <row r="444" spans="1:25" ht="12.75" customHeight="1">
      <c r="A444" s="167"/>
      <c r="B444" s="167"/>
      <c r="C444" s="167"/>
      <c r="D444" s="167"/>
      <c r="E444" s="167"/>
      <c r="F444" s="167"/>
      <c r="G444" s="167"/>
      <c r="H444" s="169"/>
      <c r="I444" s="170"/>
      <c r="J444" s="167"/>
      <c r="K444" s="167"/>
      <c r="L444" s="170"/>
      <c r="M444" s="167"/>
      <c r="N444" s="170"/>
      <c r="O444" s="167"/>
      <c r="P444" s="167"/>
      <c r="Q444" s="167"/>
      <c r="R444" s="167"/>
      <c r="S444" s="167"/>
      <c r="T444" s="167"/>
      <c r="U444" s="167"/>
      <c r="V444" s="167"/>
      <c r="W444" s="167"/>
      <c r="X444" s="167"/>
      <c r="Y444" s="167"/>
    </row>
    <row r="445" spans="1:25" ht="12.75" customHeight="1">
      <c r="A445" s="167"/>
      <c r="B445" s="167"/>
      <c r="C445" s="167"/>
      <c r="D445" s="167"/>
      <c r="E445" s="167"/>
      <c r="F445" s="167"/>
      <c r="G445" s="167"/>
      <c r="H445" s="169"/>
      <c r="I445" s="170"/>
      <c r="J445" s="167"/>
      <c r="K445" s="167"/>
      <c r="L445" s="170"/>
      <c r="M445" s="167"/>
      <c r="N445" s="170"/>
      <c r="O445" s="167"/>
      <c r="P445" s="167"/>
      <c r="Q445" s="167"/>
      <c r="R445" s="167"/>
      <c r="S445" s="167"/>
      <c r="T445" s="167"/>
      <c r="U445" s="167"/>
      <c r="V445" s="167"/>
      <c r="W445" s="167"/>
      <c r="X445" s="167"/>
      <c r="Y445" s="167"/>
    </row>
    <row r="446" spans="1:25" ht="12.75" customHeight="1">
      <c r="A446" s="167"/>
      <c r="B446" s="167"/>
      <c r="C446" s="167"/>
      <c r="D446" s="167"/>
      <c r="E446" s="167"/>
      <c r="F446" s="167"/>
      <c r="G446" s="167"/>
      <c r="H446" s="169"/>
      <c r="I446" s="170"/>
      <c r="J446" s="167"/>
      <c r="K446" s="167"/>
      <c r="L446" s="170"/>
      <c r="M446" s="167"/>
      <c r="N446" s="170"/>
      <c r="O446" s="167"/>
      <c r="P446" s="167"/>
      <c r="Q446" s="167"/>
      <c r="R446" s="167"/>
      <c r="S446" s="167"/>
      <c r="T446" s="167"/>
      <c r="U446" s="167"/>
      <c r="V446" s="167"/>
      <c r="W446" s="167"/>
      <c r="X446" s="167"/>
      <c r="Y446" s="167"/>
    </row>
    <row r="447" spans="1:25" ht="12.75" customHeight="1">
      <c r="A447" s="167"/>
      <c r="B447" s="167"/>
      <c r="C447" s="167"/>
      <c r="D447" s="167"/>
      <c r="E447" s="167"/>
      <c r="F447" s="167"/>
      <c r="G447" s="167"/>
      <c r="H447" s="169"/>
      <c r="I447" s="170"/>
      <c r="J447" s="167"/>
      <c r="K447" s="167"/>
      <c r="L447" s="170"/>
      <c r="M447" s="167"/>
      <c r="N447" s="170"/>
      <c r="O447" s="167"/>
      <c r="P447" s="167"/>
      <c r="Q447" s="167"/>
      <c r="R447" s="167"/>
      <c r="S447" s="167"/>
      <c r="T447" s="167"/>
      <c r="U447" s="167"/>
      <c r="V447" s="167"/>
      <c r="W447" s="167"/>
      <c r="X447" s="167"/>
      <c r="Y447" s="167"/>
    </row>
    <row r="448" spans="1:25" ht="12.75" customHeight="1">
      <c r="A448" s="167"/>
      <c r="B448" s="167"/>
      <c r="C448" s="167"/>
      <c r="D448" s="167"/>
      <c r="E448" s="167"/>
      <c r="F448" s="167"/>
      <c r="G448" s="167"/>
      <c r="H448" s="169"/>
      <c r="I448" s="170"/>
      <c r="J448" s="167"/>
      <c r="K448" s="167"/>
      <c r="L448" s="170"/>
      <c r="M448" s="167"/>
      <c r="N448" s="170"/>
      <c r="O448" s="167"/>
      <c r="P448" s="167"/>
      <c r="Q448" s="167"/>
      <c r="R448" s="167"/>
      <c r="S448" s="167"/>
      <c r="T448" s="167"/>
      <c r="U448" s="167"/>
      <c r="V448" s="167"/>
      <c r="W448" s="167"/>
      <c r="X448" s="167"/>
      <c r="Y448" s="167"/>
    </row>
    <row r="449" spans="1:25" ht="12.75" customHeight="1">
      <c r="A449" s="167"/>
      <c r="B449" s="167"/>
      <c r="C449" s="167"/>
      <c r="D449" s="167"/>
      <c r="E449" s="167"/>
      <c r="F449" s="167"/>
      <c r="G449" s="167"/>
      <c r="H449" s="169"/>
      <c r="I449" s="170"/>
      <c r="J449" s="167"/>
      <c r="K449" s="167"/>
      <c r="L449" s="170"/>
      <c r="M449" s="167"/>
      <c r="N449" s="170"/>
      <c r="O449" s="167"/>
      <c r="P449" s="167"/>
      <c r="Q449" s="167"/>
      <c r="R449" s="167"/>
      <c r="S449" s="167"/>
      <c r="T449" s="167"/>
      <c r="U449" s="167"/>
      <c r="V449" s="167"/>
      <c r="W449" s="167"/>
      <c r="X449" s="167"/>
      <c r="Y449" s="167"/>
    </row>
    <row r="450" spans="1:25" ht="12.75" customHeight="1">
      <c r="A450" s="167"/>
      <c r="B450" s="167"/>
      <c r="C450" s="167"/>
      <c r="D450" s="167"/>
      <c r="E450" s="167"/>
      <c r="F450" s="167"/>
      <c r="G450" s="167"/>
      <c r="H450" s="169"/>
      <c r="I450" s="170"/>
      <c r="J450" s="167"/>
      <c r="K450" s="167"/>
      <c r="L450" s="170"/>
      <c r="M450" s="167"/>
      <c r="N450" s="170"/>
      <c r="O450" s="167"/>
      <c r="P450" s="167"/>
      <c r="Q450" s="167"/>
      <c r="R450" s="167"/>
      <c r="S450" s="167"/>
      <c r="T450" s="167"/>
      <c r="U450" s="167"/>
      <c r="V450" s="167"/>
      <c r="W450" s="167"/>
      <c r="X450" s="167"/>
      <c r="Y450" s="167"/>
    </row>
    <row r="451" spans="1:25" ht="12.75" customHeight="1">
      <c r="A451" s="167"/>
      <c r="B451" s="167"/>
      <c r="C451" s="167"/>
      <c r="D451" s="167"/>
      <c r="E451" s="167"/>
      <c r="F451" s="167"/>
      <c r="G451" s="167"/>
      <c r="H451" s="169"/>
      <c r="I451" s="170"/>
      <c r="J451" s="167"/>
      <c r="K451" s="167"/>
      <c r="L451" s="170"/>
      <c r="M451" s="167"/>
      <c r="N451" s="170"/>
      <c r="O451" s="167"/>
      <c r="P451" s="167"/>
      <c r="Q451" s="167"/>
      <c r="R451" s="167"/>
      <c r="S451" s="167"/>
      <c r="T451" s="167"/>
      <c r="U451" s="167"/>
      <c r="V451" s="167"/>
      <c r="W451" s="167"/>
      <c r="X451" s="167"/>
      <c r="Y451" s="167"/>
    </row>
    <row r="452" spans="1:25" ht="12.75" customHeight="1">
      <c r="A452" s="167"/>
      <c r="B452" s="167"/>
      <c r="C452" s="167"/>
      <c r="D452" s="167"/>
      <c r="E452" s="167"/>
      <c r="F452" s="167"/>
      <c r="G452" s="167"/>
      <c r="H452" s="169"/>
      <c r="I452" s="170"/>
      <c r="J452" s="167"/>
      <c r="K452" s="167"/>
      <c r="L452" s="170"/>
      <c r="M452" s="167"/>
      <c r="N452" s="170"/>
      <c r="O452" s="167"/>
      <c r="P452" s="167"/>
      <c r="Q452" s="167"/>
      <c r="R452" s="167"/>
      <c r="S452" s="167"/>
      <c r="T452" s="167"/>
      <c r="U452" s="167"/>
      <c r="V452" s="167"/>
      <c r="W452" s="167"/>
      <c r="X452" s="167"/>
      <c r="Y452" s="167"/>
    </row>
    <row r="453" spans="1:25" ht="12.75" customHeight="1">
      <c r="A453" s="167"/>
      <c r="B453" s="167"/>
      <c r="C453" s="167"/>
      <c r="D453" s="167"/>
      <c r="E453" s="167"/>
      <c r="F453" s="167"/>
      <c r="G453" s="167"/>
      <c r="H453" s="169"/>
      <c r="I453" s="170"/>
      <c r="J453" s="167"/>
      <c r="K453" s="167"/>
      <c r="L453" s="170"/>
      <c r="M453" s="167"/>
      <c r="N453" s="170"/>
      <c r="O453" s="167"/>
      <c r="P453" s="167"/>
      <c r="Q453" s="167"/>
      <c r="R453" s="167"/>
      <c r="S453" s="167"/>
      <c r="T453" s="167"/>
      <c r="U453" s="167"/>
      <c r="V453" s="167"/>
      <c r="W453" s="167"/>
      <c r="X453" s="167"/>
      <c r="Y453" s="167"/>
    </row>
    <row r="454" spans="1:25" ht="12.75" customHeight="1">
      <c r="A454" s="167"/>
      <c r="B454" s="167"/>
      <c r="C454" s="167"/>
      <c r="D454" s="167"/>
      <c r="E454" s="167"/>
      <c r="F454" s="167"/>
      <c r="G454" s="167"/>
      <c r="H454" s="169"/>
      <c r="I454" s="170"/>
      <c r="J454" s="167"/>
      <c r="K454" s="167"/>
      <c r="L454" s="170"/>
      <c r="M454" s="167"/>
      <c r="N454" s="170"/>
      <c r="O454" s="167"/>
      <c r="P454" s="167"/>
      <c r="Q454" s="167"/>
      <c r="R454" s="167"/>
      <c r="S454" s="167"/>
      <c r="T454" s="167"/>
      <c r="U454" s="167"/>
      <c r="V454" s="167"/>
      <c r="W454" s="167"/>
      <c r="X454" s="167"/>
      <c r="Y454" s="167"/>
    </row>
    <row r="455" spans="1:25" ht="12.75" customHeight="1">
      <c r="A455" s="167"/>
      <c r="B455" s="167"/>
      <c r="C455" s="167"/>
      <c r="D455" s="167"/>
      <c r="E455" s="167"/>
      <c r="F455" s="167"/>
      <c r="G455" s="167"/>
      <c r="H455" s="169"/>
      <c r="I455" s="170"/>
      <c r="J455" s="167"/>
      <c r="K455" s="167"/>
      <c r="L455" s="170"/>
      <c r="M455" s="167"/>
      <c r="N455" s="170"/>
      <c r="O455" s="167"/>
      <c r="P455" s="167"/>
      <c r="Q455" s="167"/>
      <c r="R455" s="167"/>
      <c r="S455" s="167"/>
      <c r="T455" s="167"/>
      <c r="U455" s="167"/>
      <c r="V455" s="167"/>
      <c r="W455" s="167"/>
      <c r="X455" s="167"/>
      <c r="Y455" s="167"/>
    </row>
    <row r="456" spans="1:25" ht="12.75" customHeight="1">
      <c r="A456" s="167"/>
      <c r="B456" s="167"/>
      <c r="C456" s="167"/>
      <c r="D456" s="167"/>
      <c r="E456" s="167"/>
      <c r="F456" s="167"/>
      <c r="G456" s="167"/>
      <c r="H456" s="169"/>
      <c r="I456" s="170"/>
      <c r="J456" s="167"/>
      <c r="K456" s="167"/>
      <c r="L456" s="170"/>
      <c r="M456" s="167"/>
      <c r="N456" s="170"/>
      <c r="O456" s="167"/>
      <c r="P456" s="167"/>
      <c r="Q456" s="167"/>
      <c r="R456" s="167"/>
      <c r="S456" s="167"/>
      <c r="T456" s="167"/>
      <c r="U456" s="167"/>
      <c r="V456" s="167"/>
      <c r="W456" s="167"/>
      <c r="X456" s="167"/>
      <c r="Y456" s="167"/>
    </row>
    <row r="457" spans="1:25" ht="12.75" customHeight="1">
      <c r="A457" s="167"/>
      <c r="B457" s="167"/>
      <c r="C457" s="167"/>
      <c r="D457" s="167"/>
      <c r="E457" s="167"/>
      <c r="F457" s="167"/>
      <c r="G457" s="167"/>
      <c r="H457" s="169"/>
      <c r="I457" s="170"/>
      <c r="J457" s="167"/>
      <c r="K457" s="167"/>
      <c r="L457" s="170"/>
      <c r="M457" s="167"/>
      <c r="N457" s="170"/>
      <c r="O457" s="167"/>
      <c r="P457" s="167"/>
      <c r="Q457" s="167"/>
      <c r="R457" s="167"/>
      <c r="S457" s="167"/>
      <c r="T457" s="167"/>
      <c r="U457" s="167"/>
      <c r="V457" s="167"/>
      <c r="W457" s="167"/>
      <c r="X457" s="167"/>
      <c r="Y457" s="167"/>
    </row>
    <row r="458" spans="1:25" ht="12.75" customHeight="1">
      <c r="A458" s="167"/>
      <c r="B458" s="167"/>
      <c r="C458" s="167"/>
      <c r="D458" s="167"/>
      <c r="E458" s="167"/>
      <c r="F458" s="167"/>
      <c r="G458" s="167"/>
      <c r="H458" s="169"/>
      <c r="I458" s="170"/>
      <c r="J458" s="167"/>
      <c r="K458" s="167"/>
      <c r="L458" s="170"/>
      <c r="M458" s="167"/>
      <c r="N458" s="170"/>
      <c r="O458" s="167"/>
      <c r="P458" s="167"/>
      <c r="Q458" s="167"/>
      <c r="R458" s="167"/>
      <c r="S458" s="167"/>
      <c r="T458" s="167"/>
      <c r="U458" s="167"/>
      <c r="V458" s="167"/>
      <c r="W458" s="167"/>
      <c r="X458" s="167"/>
      <c r="Y458" s="167"/>
    </row>
    <row r="459" spans="1:25" ht="12.75" customHeight="1">
      <c r="A459" s="167"/>
      <c r="B459" s="167"/>
      <c r="C459" s="167"/>
      <c r="D459" s="167"/>
      <c r="E459" s="167"/>
      <c r="F459" s="167"/>
      <c r="G459" s="167"/>
      <c r="H459" s="169"/>
      <c r="I459" s="170"/>
      <c r="J459" s="167"/>
      <c r="K459" s="167"/>
      <c r="L459" s="170"/>
      <c r="M459" s="167"/>
      <c r="N459" s="170"/>
      <c r="O459" s="167"/>
      <c r="P459" s="167"/>
      <c r="Q459" s="167"/>
      <c r="R459" s="167"/>
      <c r="S459" s="167"/>
      <c r="T459" s="167"/>
      <c r="U459" s="167"/>
      <c r="V459" s="167"/>
      <c r="W459" s="167"/>
      <c r="X459" s="167"/>
      <c r="Y459" s="167"/>
    </row>
    <row r="460" spans="1:25" ht="12.75" customHeight="1">
      <c r="A460" s="167"/>
      <c r="B460" s="167"/>
      <c r="C460" s="167"/>
      <c r="D460" s="167"/>
      <c r="E460" s="167"/>
      <c r="F460" s="167"/>
      <c r="G460" s="167"/>
      <c r="H460" s="169"/>
      <c r="I460" s="170"/>
      <c r="J460" s="167"/>
      <c r="K460" s="167"/>
      <c r="L460" s="170"/>
      <c r="M460" s="167"/>
      <c r="N460" s="170"/>
      <c r="O460" s="167"/>
      <c r="P460" s="167"/>
      <c r="Q460" s="167"/>
      <c r="R460" s="167"/>
      <c r="S460" s="167"/>
      <c r="T460" s="167"/>
      <c r="U460" s="167"/>
      <c r="V460" s="167"/>
      <c r="W460" s="167"/>
      <c r="X460" s="167"/>
      <c r="Y460" s="167"/>
    </row>
    <row r="461" spans="1:25" ht="12.75" customHeight="1">
      <c r="A461" s="167"/>
      <c r="B461" s="167"/>
      <c r="C461" s="167"/>
      <c r="D461" s="167"/>
      <c r="E461" s="167"/>
      <c r="F461" s="167"/>
      <c r="G461" s="167"/>
      <c r="H461" s="169"/>
      <c r="I461" s="170"/>
      <c r="J461" s="167"/>
      <c r="K461" s="167"/>
      <c r="L461" s="170"/>
      <c r="M461" s="167"/>
      <c r="N461" s="170"/>
      <c r="O461" s="167"/>
      <c r="P461" s="167"/>
      <c r="Q461" s="167"/>
      <c r="R461" s="167"/>
      <c r="S461" s="167"/>
      <c r="T461" s="167"/>
      <c r="U461" s="167"/>
      <c r="V461" s="167"/>
      <c r="W461" s="167"/>
      <c r="X461" s="167"/>
      <c r="Y461" s="167"/>
    </row>
    <row r="462" spans="1:25" ht="12.75" customHeight="1">
      <c r="A462" s="167"/>
      <c r="B462" s="167"/>
      <c r="C462" s="167"/>
      <c r="D462" s="167"/>
      <c r="E462" s="167"/>
      <c r="F462" s="167"/>
      <c r="G462" s="167"/>
      <c r="H462" s="169"/>
      <c r="I462" s="170"/>
      <c r="J462" s="167"/>
      <c r="K462" s="167"/>
      <c r="L462" s="170"/>
      <c r="M462" s="167"/>
      <c r="N462" s="170"/>
      <c r="O462" s="167"/>
      <c r="P462" s="167"/>
      <c r="Q462" s="167"/>
      <c r="R462" s="167"/>
      <c r="S462" s="167"/>
      <c r="T462" s="167"/>
      <c r="U462" s="167"/>
      <c r="V462" s="167"/>
      <c r="W462" s="167"/>
      <c r="X462" s="167"/>
      <c r="Y462" s="167"/>
    </row>
    <row r="463" spans="1:25" ht="12.75" customHeight="1">
      <c r="A463" s="167"/>
      <c r="B463" s="167"/>
      <c r="C463" s="167"/>
      <c r="D463" s="167"/>
      <c r="E463" s="167"/>
      <c r="F463" s="167"/>
      <c r="G463" s="167"/>
      <c r="H463" s="169"/>
      <c r="I463" s="170"/>
      <c r="J463" s="167"/>
      <c r="K463" s="167"/>
      <c r="L463" s="170"/>
      <c r="M463" s="167"/>
      <c r="N463" s="170"/>
      <c r="O463" s="167"/>
      <c r="P463" s="167"/>
      <c r="Q463" s="167"/>
      <c r="R463" s="167"/>
      <c r="S463" s="167"/>
      <c r="T463" s="167"/>
      <c r="U463" s="167"/>
      <c r="V463" s="167"/>
      <c r="W463" s="167"/>
      <c r="X463" s="167"/>
      <c r="Y463" s="167"/>
    </row>
    <row r="464" spans="1:25" ht="12.75" customHeight="1">
      <c r="A464" s="167"/>
      <c r="B464" s="167"/>
      <c r="C464" s="167"/>
      <c r="D464" s="167"/>
      <c r="E464" s="167"/>
      <c r="F464" s="167"/>
      <c r="G464" s="167"/>
      <c r="H464" s="169"/>
      <c r="I464" s="170"/>
      <c r="J464" s="167"/>
      <c r="K464" s="167"/>
      <c r="L464" s="170"/>
      <c r="M464" s="167"/>
      <c r="N464" s="170"/>
      <c r="O464" s="167"/>
      <c r="P464" s="167"/>
      <c r="Q464" s="167"/>
      <c r="R464" s="167"/>
      <c r="S464" s="167"/>
      <c r="T464" s="167"/>
      <c r="U464" s="167"/>
      <c r="V464" s="167"/>
      <c r="W464" s="167"/>
      <c r="X464" s="167"/>
      <c r="Y464" s="167"/>
    </row>
    <row r="465" spans="1:25" ht="12.75" customHeight="1">
      <c r="A465" s="167"/>
      <c r="B465" s="167"/>
      <c r="C465" s="167"/>
      <c r="D465" s="167"/>
      <c r="E465" s="167"/>
      <c r="F465" s="167"/>
      <c r="G465" s="167"/>
      <c r="H465" s="169"/>
      <c r="I465" s="170"/>
      <c r="J465" s="167"/>
      <c r="K465" s="167"/>
      <c r="L465" s="170"/>
      <c r="M465" s="167"/>
      <c r="N465" s="170"/>
      <c r="O465" s="167"/>
      <c r="P465" s="167"/>
      <c r="Q465" s="167"/>
      <c r="R465" s="167"/>
      <c r="S465" s="167"/>
      <c r="T465" s="167"/>
      <c r="U465" s="167"/>
      <c r="V465" s="167"/>
      <c r="W465" s="167"/>
      <c r="X465" s="167"/>
      <c r="Y465" s="167"/>
    </row>
    <row r="466" spans="1:25" ht="12.75" customHeight="1">
      <c r="A466" s="167"/>
      <c r="B466" s="167"/>
      <c r="C466" s="167"/>
      <c r="D466" s="167"/>
      <c r="E466" s="167"/>
      <c r="F466" s="167"/>
      <c r="G466" s="167"/>
      <c r="H466" s="169"/>
      <c r="I466" s="170"/>
      <c r="J466" s="167"/>
      <c r="K466" s="167"/>
      <c r="L466" s="170"/>
      <c r="M466" s="167"/>
      <c r="N466" s="170"/>
      <c r="O466" s="167"/>
      <c r="P466" s="167"/>
      <c r="Q466" s="167"/>
      <c r="R466" s="167"/>
      <c r="S466" s="167"/>
      <c r="T466" s="167"/>
      <c r="U466" s="167"/>
      <c r="V466" s="167"/>
      <c r="W466" s="167"/>
      <c r="X466" s="167"/>
      <c r="Y466" s="167"/>
    </row>
    <row r="467" spans="1:25" ht="12.75" customHeight="1">
      <c r="A467" s="167"/>
      <c r="B467" s="167"/>
      <c r="C467" s="167"/>
      <c r="D467" s="167"/>
      <c r="E467" s="167"/>
      <c r="F467" s="167"/>
      <c r="G467" s="167"/>
      <c r="H467" s="169"/>
      <c r="I467" s="170"/>
      <c r="J467" s="167"/>
      <c r="K467" s="167"/>
      <c r="L467" s="170"/>
      <c r="M467" s="167"/>
      <c r="N467" s="170"/>
      <c r="O467" s="167"/>
      <c r="P467" s="167"/>
      <c r="Q467" s="167"/>
      <c r="R467" s="167"/>
      <c r="S467" s="167"/>
      <c r="T467" s="167"/>
      <c r="U467" s="167"/>
      <c r="V467" s="167"/>
      <c r="W467" s="167"/>
      <c r="X467" s="167"/>
      <c r="Y467" s="167"/>
    </row>
    <row r="468" spans="1:25" ht="12.75" customHeight="1">
      <c r="A468" s="167"/>
      <c r="B468" s="167"/>
      <c r="C468" s="167"/>
      <c r="D468" s="167"/>
      <c r="E468" s="167"/>
      <c r="F468" s="167"/>
      <c r="G468" s="167"/>
      <c r="H468" s="169"/>
      <c r="I468" s="170"/>
      <c r="J468" s="167"/>
      <c r="K468" s="167"/>
      <c r="L468" s="170"/>
      <c r="M468" s="167"/>
      <c r="N468" s="170"/>
      <c r="O468" s="167"/>
      <c r="P468" s="167"/>
      <c r="Q468" s="167"/>
      <c r="R468" s="167"/>
      <c r="S468" s="167"/>
      <c r="T468" s="167"/>
      <c r="U468" s="167"/>
      <c r="V468" s="167"/>
      <c r="W468" s="167"/>
      <c r="X468" s="167"/>
      <c r="Y468" s="167"/>
    </row>
    <row r="469" spans="1:25" ht="12.75" customHeight="1">
      <c r="A469" s="167"/>
      <c r="B469" s="167"/>
      <c r="C469" s="167"/>
      <c r="D469" s="167"/>
      <c r="E469" s="167"/>
      <c r="F469" s="167"/>
      <c r="G469" s="167"/>
      <c r="H469" s="169"/>
      <c r="I469" s="170"/>
      <c r="J469" s="167"/>
      <c r="K469" s="167"/>
      <c r="L469" s="170"/>
      <c r="M469" s="167"/>
      <c r="N469" s="170"/>
      <c r="O469" s="167"/>
      <c r="P469" s="167"/>
      <c r="Q469" s="167"/>
      <c r="R469" s="167"/>
      <c r="S469" s="167"/>
      <c r="T469" s="167"/>
      <c r="U469" s="167"/>
      <c r="V469" s="167"/>
      <c r="W469" s="167"/>
      <c r="X469" s="167"/>
      <c r="Y469" s="167"/>
    </row>
    <row r="470" spans="1:25" ht="12.75" customHeight="1">
      <c r="A470" s="167"/>
      <c r="B470" s="167"/>
      <c r="C470" s="167"/>
      <c r="D470" s="167"/>
      <c r="E470" s="167"/>
      <c r="F470" s="167"/>
      <c r="G470" s="167"/>
      <c r="H470" s="169"/>
      <c r="I470" s="170"/>
      <c r="J470" s="167"/>
      <c r="K470" s="167"/>
      <c r="L470" s="170"/>
      <c r="M470" s="167"/>
      <c r="N470" s="170"/>
      <c r="O470" s="167"/>
      <c r="P470" s="167"/>
      <c r="Q470" s="167"/>
      <c r="R470" s="167"/>
      <c r="S470" s="167"/>
      <c r="T470" s="167"/>
      <c r="U470" s="167"/>
      <c r="V470" s="167"/>
      <c r="W470" s="167"/>
      <c r="X470" s="167"/>
      <c r="Y470" s="167"/>
    </row>
    <row r="471" spans="1:25" ht="12.75" customHeight="1">
      <c r="A471" s="167"/>
      <c r="B471" s="167"/>
      <c r="C471" s="167"/>
      <c r="D471" s="167"/>
      <c r="E471" s="167"/>
      <c r="F471" s="167"/>
      <c r="G471" s="167"/>
      <c r="H471" s="169"/>
      <c r="I471" s="170"/>
      <c r="J471" s="167"/>
      <c r="K471" s="167"/>
      <c r="L471" s="170"/>
      <c r="M471" s="167"/>
      <c r="N471" s="170"/>
      <c r="O471" s="167"/>
      <c r="P471" s="167"/>
      <c r="Q471" s="167"/>
      <c r="R471" s="167"/>
      <c r="S471" s="167"/>
      <c r="T471" s="167"/>
      <c r="U471" s="167"/>
      <c r="V471" s="167"/>
      <c r="W471" s="167"/>
      <c r="X471" s="167"/>
      <c r="Y471" s="167"/>
    </row>
    <row r="472" spans="1:25" ht="12.75" customHeight="1">
      <c r="A472" s="167"/>
      <c r="B472" s="167"/>
      <c r="C472" s="167"/>
      <c r="D472" s="167"/>
      <c r="E472" s="167"/>
      <c r="F472" s="167"/>
      <c r="G472" s="167"/>
      <c r="H472" s="169"/>
      <c r="I472" s="170"/>
      <c r="J472" s="167"/>
      <c r="K472" s="167"/>
      <c r="L472" s="170"/>
      <c r="M472" s="167"/>
      <c r="N472" s="170"/>
      <c r="O472" s="167"/>
      <c r="P472" s="167"/>
      <c r="Q472" s="167"/>
      <c r="R472" s="167"/>
      <c r="S472" s="167"/>
      <c r="T472" s="167"/>
      <c r="U472" s="167"/>
      <c r="V472" s="167"/>
      <c r="W472" s="167"/>
      <c r="X472" s="167"/>
      <c r="Y472" s="167"/>
    </row>
    <row r="473" spans="1:25" ht="12.75" customHeight="1">
      <c r="A473" s="167"/>
      <c r="B473" s="167"/>
      <c r="C473" s="167"/>
      <c r="D473" s="167"/>
      <c r="E473" s="167"/>
      <c r="F473" s="167"/>
      <c r="G473" s="167"/>
      <c r="H473" s="169"/>
      <c r="I473" s="170"/>
      <c r="J473" s="167"/>
      <c r="K473" s="167"/>
      <c r="L473" s="170"/>
      <c r="M473" s="167"/>
      <c r="N473" s="170"/>
      <c r="O473" s="167"/>
      <c r="P473" s="167"/>
      <c r="Q473" s="167"/>
      <c r="R473" s="167"/>
      <c r="S473" s="167"/>
      <c r="T473" s="167"/>
      <c r="U473" s="167"/>
      <c r="V473" s="167"/>
      <c r="W473" s="167"/>
      <c r="X473" s="167"/>
      <c r="Y473" s="167"/>
    </row>
    <row r="474" spans="1:25" ht="12.75" customHeight="1">
      <c r="A474" s="167"/>
      <c r="B474" s="167"/>
      <c r="C474" s="167"/>
      <c r="D474" s="167"/>
      <c r="E474" s="167"/>
      <c r="F474" s="167"/>
      <c r="G474" s="167"/>
      <c r="H474" s="169"/>
      <c r="I474" s="170"/>
      <c r="J474" s="167"/>
      <c r="K474" s="167"/>
      <c r="L474" s="170"/>
      <c r="M474" s="167"/>
      <c r="N474" s="170"/>
      <c r="O474" s="167"/>
      <c r="P474" s="167"/>
      <c r="Q474" s="167"/>
      <c r="R474" s="167"/>
      <c r="S474" s="167"/>
      <c r="T474" s="167"/>
      <c r="U474" s="167"/>
      <c r="V474" s="167"/>
      <c r="W474" s="167"/>
      <c r="X474" s="167"/>
      <c r="Y474" s="167"/>
    </row>
    <row r="475" spans="1:25" ht="12.75" customHeight="1">
      <c r="A475" s="167"/>
      <c r="B475" s="167"/>
      <c r="C475" s="167"/>
      <c r="D475" s="167"/>
      <c r="E475" s="167"/>
      <c r="F475" s="167"/>
      <c r="G475" s="167"/>
      <c r="H475" s="169"/>
      <c r="I475" s="170"/>
      <c r="J475" s="167"/>
      <c r="K475" s="167"/>
      <c r="L475" s="170"/>
      <c r="M475" s="167"/>
      <c r="N475" s="170"/>
      <c r="O475" s="167"/>
      <c r="P475" s="167"/>
      <c r="Q475" s="167"/>
      <c r="R475" s="167"/>
      <c r="S475" s="167"/>
      <c r="T475" s="167"/>
      <c r="U475" s="167"/>
      <c r="V475" s="167"/>
      <c r="W475" s="167"/>
      <c r="X475" s="167"/>
      <c r="Y475" s="167"/>
    </row>
    <row r="476" spans="1:25" ht="12.75" customHeight="1">
      <c r="A476" s="167"/>
      <c r="B476" s="167"/>
      <c r="C476" s="167"/>
      <c r="D476" s="167"/>
      <c r="E476" s="167"/>
      <c r="F476" s="167"/>
      <c r="G476" s="167"/>
      <c r="H476" s="169"/>
      <c r="I476" s="170"/>
      <c r="J476" s="167"/>
      <c r="K476" s="167"/>
      <c r="L476" s="170"/>
      <c r="M476" s="167"/>
      <c r="N476" s="170"/>
      <c r="O476" s="167"/>
      <c r="P476" s="167"/>
      <c r="Q476" s="167"/>
      <c r="R476" s="167"/>
      <c r="S476" s="167"/>
      <c r="T476" s="167"/>
      <c r="U476" s="167"/>
      <c r="V476" s="167"/>
      <c r="W476" s="167"/>
      <c r="X476" s="167"/>
      <c r="Y476" s="167"/>
    </row>
    <row r="477" spans="1:25" ht="12.75" customHeight="1">
      <c r="A477" s="167"/>
      <c r="B477" s="167"/>
      <c r="C477" s="167"/>
      <c r="D477" s="167"/>
      <c r="E477" s="167"/>
      <c r="F477" s="167"/>
      <c r="G477" s="167"/>
      <c r="H477" s="169"/>
      <c r="I477" s="170"/>
      <c r="J477" s="167"/>
      <c r="K477" s="167"/>
      <c r="L477" s="170"/>
      <c r="M477" s="167"/>
      <c r="N477" s="170"/>
      <c r="O477" s="167"/>
      <c r="P477" s="167"/>
      <c r="Q477" s="167"/>
      <c r="R477" s="167"/>
      <c r="S477" s="167"/>
      <c r="T477" s="167"/>
      <c r="U477" s="167"/>
      <c r="V477" s="167"/>
      <c r="W477" s="167"/>
      <c r="X477" s="167"/>
      <c r="Y477" s="167"/>
    </row>
    <row r="478" spans="1:25" ht="12.75" customHeight="1">
      <c r="A478" s="167"/>
      <c r="B478" s="167"/>
      <c r="C478" s="167"/>
      <c r="D478" s="167"/>
      <c r="E478" s="167"/>
      <c r="F478" s="167"/>
      <c r="G478" s="167"/>
      <c r="H478" s="169"/>
      <c r="I478" s="170"/>
      <c r="J478" s="167"/>
      <c r="K478" s="167"/>
      <c r="L478" s="170"/>
      <c r="M478" s="167"/>
      <c r="N478" s="170"/>
      <c r="O478" s="167"/>
      <c r="P478" s="167"/>
      <c r="Q478" s="167"/>
      <c r="R478" s="167"/>
      <c r="S478" s="167"/>
      <c r="T478" s="167"/>
      <c r="U478" s="167"/>
      <c r="V478" s="167"/>
      <c r="W478" s="167"/>
      <c r="X478" s="167"/>
      <c r="Y478" s="167"/>
    </row>
    <row r="479" spans="1:25" ht="12.75" customHeight="1">
      <c r="A479" s="167"/>
      <c r="B479" s="167"/>
      <c r="C479" s="167"/>
      <c r="D479" s="167"/>
      <c r="E479" s="167"/>
      <c r="F479" s="167"/>
      <c r="G479" s="167"/>
      <c r="H479" s="169"/>
      <c r="I479" s="170"/>
      <c r="J479" s="167"/>
      <c r="K479" s="167"/>
      <c r="L479" s="170"/>
      <c r="M479" s="167"/>
      <c r="N479" s="170"/>
      <c r="O479" s="167"/>
      <c r="P479" s="167"/>
      <c r="Q479" s="167"/>
      <c r="R479" s="167"/>
      <c r="S479" s="167"/>
      <c r="T479" s="167"/>
      <c r="U479" s="167"/>
      <c r="V479" s="167"/>
      <c r="W479" s="167"/>
      <c r="X479" s="167"/>
      <c r="Y479" s="167"/>
    </row>
    <row r="480" spans="1:25" ht="12.75" customHeight="1">
      <c r="A480" s="167"/>
      <c r="B480" s="167"/>
      <c r="C480" s="167"/>
      <c r="D480" s="167"/>
      <c r="E480" s="167"/>
      <c r="F480" s="167"/>
      <c r="G480" s="167"/>
      <c r="H480" s="169"/>
      <c r="I480" s="170"/>
      <c r="J480" s="167"/>
      <c r="K480" s="167"/>
      <c r="L480" s="170"/>
      <c r="M480" s="167"/>
      <c r="N480" s="170"/>
      <c r="O480" s="167"/>
      <c r="P480" s="167"/>
      <c r="Q480" s="167"/>
      <c r="R480" s="167"/>
      <c r="S480" s="167"/>
      <c r="T480" s="167"/>
      <c r="U480" s="167"/>
      <c r="V480" s="167"/>
      <c r="W480" s="167"/>
      <c r="X480" s="167"/>
      <c r="Y480" s="167"/>
    </row>
    <row r="481" spans="1:25" ht="12.75" customHeight="1">
      <c r="A481" s="167"/>
      <c r="B481" s="167"/>
      <c r="C481" s="167"/>
      <c r="D481" s="167"/>
      <c r="E481" s="167"/>
      <c r="F481" s="167"/>
      <c r="G481" s="167"/>
      <c r="H481" s="169"/>
      <c r="I481" s="170"/>
      <c r="J481" s="167"/>
      <c r="K481" s="167"/>
      <c r="L481" s="170"/>
      <c r="M481" s="167"/>
      <c r="N481" s="170"/>
      <c r="O481" s="167"/>
      <c r="P481" s="167"/>
      <c r="Q481" s="167"/>
      <c r="R481" s="167"/>
      <c r="S481" s="167"/>
      <c r="T481" s="167"/>
      <c r="U481" s="167"/>
      <c r="V481" s="167"/>
      <c r="W481" s="167"/>
      <c r="X481" s="167"/>
      <c r="Y481" s="167"/>
    </row>
    <row r="482" spans="1:25" ht="12.75" customHeight="1">
      <c r="A482" s="167"/>
      <c r="B482" s="167"/>
      <c r="C482" s="167"/>
      <c r="D482" s="167"/>
      <c r="E482" s="167"/>
      <c r="F482" s="167"/>
      <c r="G482" s="167"/>
      <c r="H482" s="169"/>
      <c r="I482" s="170"/>
      <c r="J482" s="167"/>
      <c r="K482" s="167"/>
      <c r="L482" s="170"/>
      <c r="M482" s="167"/>
      <c r="N482" s="170"/>
      <c r="O482" s="167"/>
      <c r="P482" s="167"/>
      <c r="Q482" s="167"/>
      <c r="R482" s="167"/>
      <c r="S482" s="167"/>
      <c r="T482" s="167"/>
      <c r="U482" s="167"/>
      <c r="V482" s="167"/>
      <c r="W482" s="167"/>
      <c r="X482" s="167"/>
      <c r="Y482" s="167"/>
    </row>
    <row r="483" spans="1:25" ht="12.75" customHeight="1">
      <c r="A483" s="167"/>
      <c r="B483" s="167"/>
      <c r="C483" s="167"/>
      <c r="D483" s="167"/>
      <c r="E483" s="167"/>
      <c r="F483" s="167"/>
      <c r="G483" s="167"/>
      <c r="H483" s="169"/>
      <c r="I483" s="170"/>
      <c r="J483" s="167"/>
      <c r="K483" s="167"/>
      <c r="L483" s="170"/>
      <c r="M483" s="167"/>
      <c r="N483" s="170"/>
      <c r="O483" s="167"/>
      <c r="P483" s="167"/>
      <c r="Q483" s="167"/>
      <c r="R483" s="167"/>
      <c r="S483" s="167"/>
      <c r="T483" s="167"/>
      <c r="U483" s="167"/>
      <c r="V483" s="167"/>
      <c r="W483" s="167"/>
      <c r="X483" s="167"/>
      <c r="Y483" s="167"/>
    </row>
    <row r="484" spans="1:25" ht="12.75" customHeight="1">
      <c r="A484" s="167"/>
      <c r="B484" s="167"/>
      <c r="C484" s="167"/>
      <c r="D484" s="167"/>
      <c r="E484" s="167"/>
      <c r="F484" s="167"/>
      <c r="G484" s="167"/>
      <c r="H484" s="169"/>
      <c r="I484" s="170"/>
      <c r="J484" s="167"/>
      <c r="K484" s="167"/>
      <c r="L484" s="170"/>
      <c r="M484" s="167"/>
      <c r="N484" s="170"/>
      <c r="O484" s="167"/>
      <c r="P484" s="167"/>
      <c r="Q484" s="167"/>
      <c r="R484" s="167"/>
      <c r="S484" s="167"/>
      <c r="T484" s="167"/>
      <c r="U484" s="167"/>
      <c r="V484" s="167"/>
      <c r="W484" s="167"/>
      <c r="X484" s="167"/>
      <c r="Y484" s="167"/>
    </row>
    <row r="485" spans="1:25" ht="12.75" customHeight="1">
      <c r="A485" s="167"/>
      <c r="B485" s="167"/>
      <c r="C485" s="167"/>
      <c r="D485" s="167"/>
      <c r="E485" s="167"/>
      <c r="F485" s="167"/>
      <c r="G485" s="167"/>
      <c r="H485" s="169"/>
      <c r="I485" s="170"/>
      <c r="J485" s="167"/>
      <c r="K485" s="167"/>
      <c r="L485" s="170"/>
      <c r="M485" s="167"/>
      <c r="N485" s="170"/>
      <c r="O485" s="167"/>
      <c r="P485" s="167"/>
      <c r="Q485" s="167"/>
      <c r="R485" s="167"/>
      <c r="S485" s="167"/>
      <c r="T485" s="167"/>
      <c r="U485" s="167"/>
      <c r="V485" s="167"/>
      <c r="W485" s="167"/>
      <c r="X485" s="167"/>
      <c r="Y485" s="167"/>
    </row>
    <row r="486" spans="1:25" ht="12.75" customHeight="1">
      <c r="A486" s="167"/>
      <c r="B486" s="167"/>
      <c r="C486" s="167"/>
      <c r="D486" s="167"/>
      <c r="E486" s="167"/>
      <c r="F486" s="167"/>
      <c r="G486" s="167"/>
      <c r="H486" s="169"/>
      <c r="I486" s="170"/>
      <c r="J486" s="167"/>
      <c r="K486" s="167"/>
      <c r="L486" s="170"/>
      <c r="M486" s="167"/>
      <c r="N486" s="170"/>
      <c r="O486" s="167"/>
      <c r="P486" s="167"/>
      <c r="Q486" s="167"/>
      <c r="R486" s="167"/>
      <c r="S486" s="167"/>
      <c r="T486" s="167"/>
      <c r="U486" s="167"/>
      <c r="V486" s="167"/>
      <c r="W486" s="167"/>
      <c r="X486" s="167"/>
      <c r="Y486" s="167"/>
    </row>
    <row r="487" spans="1:25" ht="12.75" customHeight="1">
      <c r="A487" s="167"/>
      <c r="B487" s="167"/>
      <c r="C487" s="167"/>
      <c r="D487" s="167"/>
      <c r="E487" s="167"/>
      <c r="F487" s="167"/>
      <c r="G487" s="167"/>
      <c r="H487" s="169"/>
      <c r="I487" s="170"/>
      <c r="J487" s="167"/>
      <c r="K487" s="167"/>
      <c r="L487" s="170"/>
      <c r="M487" s="167"/>
      <c r="N487" s="170"/>
      <c r="O487" s="167"/>
      <c r="P487" s="167"/>
      <c r="Q487" s="167"/>
      <c r="R487" s="167"/>
      <c r="S487" s="167"/>
      <c r="T487" s="167"/>
      <c r="U487" s="167"/>
      <c r="V487" s="167"/>
      <c r="W487" s="167"/>
      <c r="X487" s="167"/>
      <c r="Y487" s="167"/>
    </row>
    <row r="488" spans="1:25" ht="12.75" customHeight="1">
      <c r="A488" s="167"/>
      <c r="B488" s="167"/>
      <c r="C488" s="167"/>
      <c r="D488" s="167"/>
      <c r="E488" s="167"/>
      <c r="F488" s="167"/>
      <c r="G488" s="167"/>
      <c r="H488" s="169"/>
      <c r="I488" s="170"/>
      <c r="J488" s="167"/>
      <c r="K488" s="167"/>
      <c r="L488" s="170"/>
      <c r="M488" s="167"/>
      <c r="N488" s="170"/>
      <c r="O488" s="167"/>
      <c r="P488" s="167"/>
      <c r="Q488" s="167"/>
      <c r="R488" s="167"/>
      <c r="S488" s="167"/>
      <c r="T488" s="167"/>
      <c r="U488" s="167"/>
      <c r="V488" s="167"/>
      <c r="W488" s="167"/>
      <c r="X488" s="167"/>
      <c r="Y488" s="167"/>
    </row>
    <row r="489" spans="1:25" ht="12.75" customHeight="1">
      <c r="A489" s="167"/>
      <c r="B489" s="167"/>
      <c r="C489" s="167"/>
      <c r="D489" s="167"/>
      <c r="E489" s="167"/>
      <c r="F489" s="167"/>
      <c r="G489" s="167"/>
      <c r="H489" s="169"/>
      <c r="I489" s="170"/>
      <c r="J489" s="167"/>
      <c r="K489" s="167"/>
      <c r="L489" s="170"/>
      <c r="M489" s="167"/>
      <c r="N489" s="170"/>
      <c r="O489" s="167"/>
      <c r="P489" s="167"/>
      <c r="Q489" s="167"/>
      <c r="R489" s="167"/>
      <c r="S489" s="167"/>
      <c r="T489" s="167"/>
      <c r="U489" s="167"/>
      <c r="V489" s="167"/>
      <c r="W489" s="167"/>
      <c r="X489" s="167"/>
      <c r="Y489" s="167"/>
    </row>
    <row r="490" spans="1:25" ht="12.75" customHeight="1">
      <c r="A490" s="167"/>
      <c r="B490" s="167"/>
      <c r="C490" s="167"/>
      <c r="D490" s="167"/>
      <c r="E490" s="167"/>
      <c r="F490" s="167"/>
      <c r="G490" s="167"/>
      <c r="H490" s="169"/>
      <c r="I490" s="170"/>
      <c r="J490" s="167"/>
      <c r="K490" s="167"/>
      <c r="L490" s="170"/>
      <c r="M490" s="167"/>
      <c r="N490" s="170"/>
      <c r="O490" s="167"/>
      <c r="P490" s="167"/>
      <c r="Q490" s="167"/>
      <c r="R490" s="167"/>
      <c r="S490" s="167"/>
      <c r="T490" s="167"/>
      <c r="U490" s="167"/>
      <c r="V490" s="167"/>
      <c r="W490" s="167"/>
      <c r="X490" s="167"/>
      <c r="Y490" s="167"/>
    </row>
    <row r="491" spans="1:25" ht="12.75" customHeight="1">
      <c r="A491" s="167"/>
      <c r="B491" s="167"/>
      <c r="C491" s="167"/>
      <c r="D491" s="167"/>
      <c r="E491" s="167"/>
      <c r="F491" s="167"/>
      <c r="G491" s="167"/>
      <c r="H491" s="169"/>
      <c r="I491" s="170"/>
      <c r="J491" s="167"/>
      <c r="K491" s="167"/>
      <c r="L491" s="170"/>
      <c r="M491" s="167"/>
      <c r="N491" s="170"/>
      <c r="O491" s="167"/>
      <c r="P491" s="167"/>
      <c r="Q491" s="167"/>
      <c r="R491" s="167"/>
      <c r="S491" s="167"/>
      <c r="T491" s="167"/>
      <c r="U491" s="167"/>
      <c r="V491" s="167"/>
      <c r="W491" s="167"/>
      <c r="X491" s="167"/>
      <c r="Y491" s="167"/>
    </row>
    <row r="492" spans="1:25" ht="12.75" customHeight="1">
      <c r="A492" s="167"/>
      <c r="B492" s="167"/>
      <c r="C492" s="167"/>
      <c r="D492" s="167"/>
      <c r="E492" s="167"/>
      <c r="F492" s="167"/>
      <c r="G492" s="167"/>
      <c r="H492" s="169"/>
      <c r="I492" s="170"/>
      <c r="J492" s="167"/>
      <c r="K492" s="167"/>
      <c r="L492" s="170"/>
      <c r="M492" s="167"/>
      <c r="N492" s="170"/>
      <c r="O492" s="167"/>
      <c r="P492" s="167"/>
      <c r="Q492" s="167"/>
      <c r="R492" s="167"/>
      <c r="S492" s="167"/>
      <c r="T492" s="167"/>
      <c r="U492" s="167"/>
      <c r="V492" s="167"/>
      <c r="W492" s="167"/>
      <c r="X492" s="167"/>
      <c r="Y492" s="167"/>
    </row>
    <row r="493" spans="1:25" ht="12.75" customHeight="1">
      <c r="A493" s="167"/>
      <c r="B493" s="167"/>
      <c r="C493" s="167"/>
      <c r="D493" s="167"/>
      <c r="E493" s="167"/>
      <c r="F493" s="167"/>
      <c r="G493" s="167"/>
      <c r="H493" s="169"/>
      <c r="I493" s="170"/>
      <c r="J493" s="167"/>
      <c r="K493" s="167"/>
      <c r="L493" s="170"/>
      <c r="M493" s="167"/>
      <c r="N493" s="170"/>
      <c r="O493" s="167"/>
      <c r="P493" s="167"/>
      <c r="Q493" s="167"/>
      <c r="R493" s="167"/>
      <c r="S493" s="167"/>
      <c r="T493" s="167"/>
      <c r="U493" s="167"/>
      <c r="V493" s="167"/>
      <c r="W493" s="167"/>
      <c r="X493" s="167"/>
      <c r="Y493" s="167"/>
    </row>
    <row r="494" spans="1:25" ht="12.75" customHeight="1">
      <c r="A494" s="167"/>
      <c r="B494" s="167"/>
      <c r="C494" s="167"/>
      <c r="D494" s="167"/>
      <c r="E494" s="167"/>
      <c r="F494" s="167"/>
      <c r="G494" s="167"/>
      <c r="H494" s="169"/>
      <c r="I494" s="170"/>
      <c r="J494" s="167"/>
      <c r="K494" s="167"/>
      <c r="L494" s="170"/>
      <c r="M494" s="167"/>
      <c r="N494" s="170"/>
      <c r="O494" s="167"/>
      <c r="P494" s="167"/>
      <c r="Q494" s="167"/>
      <c r="R494" s="167"/>
      <c r="S494" s="167"/>
      <c r="T494" s="167"/>
      <c r="U494" s="167"/>
      <c r="V494" s="167"/>
      <c r="W494" s="167"/>
      <c r="X494" s="167"/>
      <c r="Y494" s="167"/>
    </row>
    <row r="495" spans="1:25" ht="12.75" customHeight="1">
      <c r="A495" s="167"/>
      <c r="B495" s="167"/>
      <c r="C495" s="167"/>
      <c r="D495" s="167"/>
      <c r="E495" s="167"/>
      <c r="F495" s="167"/>
      <c r="G495" s="167"/>
      <c r="H495" s="169"/>
      <c r="I495" s="170"/>
      <c r="J495" s="167"/>
      <c r="K495" s="167"/>
      <c r="L495" s="170"/>
      <c r="M495" s="167"/>
      <c r="N495" s="170"/>
      <c r="O495" s="167"/>
      <c r="P495" s="167"/>
      <c r="Q495" s="167"/>
      <c r="R495" s="167"/>
      <c r="S495" s="167"/>
      <c r="T495" s="167"/>
      <c r="U495" s="167"/>
      <c r="V495" s="167"/>
      <c r="W495" s="167"/>
      <c r="X495" s="167"/>
      <c r="Y495" s="167"/>
    </row>
    <row r="496" spans="1:25" ht="12.75" customHeight="1">
      <c r="A496" s="167"/>
      <c r="B496" s="167"/>
      <c r="C496" s="167"/>
      <c r="D496" s="167"/>
      <c r="E496" s="167"/>
      <c r="F496" s="167"/>
      <c r="G496" s="167"/>
      <c r="H496" s="169"/>
      <c r="I496" s="170"/>
      <c r="J496" s="167"/>
      <c r="K496" s="167"/>
      <c r="L496" s="170"/>
      <c r="M496" s="167"/>
      <c r="N496" s="170"/>
      <c r="O496" s="167"/>
      <c r="P496" s="167"/>
      <c r="Q496" s="167"/>
      <c r="R496" s="167"/>
      <c r="S496" s="167"/>
      <c r="T496" s="167"/>
      <c r="U496" s="167"/>
      <c r="V496" s="167"/>
      <c r="W496" s="167"/>
      <c r="X496" s="167"/>
      <c r="Y496" s="167"/>
    </row>
    <row r="497" spans="1:25" ht="12.75" customHeight="1">
      <c r="A497" s="167"/>
      <c r="B497" s="167"/>
      <c r="C497" s="167"/>
      <c r="D497" s="167"/>
      <c r="E497" s="167"/>
      <c r="F497" s="167"/>
      <c r="G497" s="167"/>
      <c r="H497" s="169"/>
      <c r="I497" s="170"/>
      <c r="J497" s="167"/>
      <c r="K497" s="167"/>
      <c r="L497" s="170"/>
      <c r="M497" s="167"/>
      <c r="N497" s="170"/>
      <c r="O497" s="167"/>
      <c r="P497" s="167"/>
      <c r="Q497" s="167"/>
      <c r="R497" s="167"/>
      <c r="S497" s="167"/>
      <c r="T497" s="167"/>
      <c r="U497" s="167"/>
      <c r="V497" s="167"/>
      <c r="W497" s="167"/>
      <c r="X497" s="167"/>
      <c r="Y497" s="167"/>
    </row>
    <row r="498" spans="1:25" ht="12.75" customHeight="1">
      <c r="A498" s="167"/>
      <c r="B498" s="167"/>
      <c r="C498" s="167"/>
      <c r="D498" s="167"/>
      <c r="E498" s="167"/>
      <c r="F498" s="167"/>
      <c r="G498" s="167"/>
      <c r="H498" s="169"/>
      <c r="I498" s="170"/>
      <c r="J498" s="167"/>
      <c r="K498" s="167"/>
      <c r="L498" s="170"/>
      <c r="M498" s="167"/>
      <c r="N498" s="170"/>
      <c r="O498" s="167"/>
      <c r="P498" s="167"/>
      <c r="Q498" s="167"/>
      <c r="R498" s="167"/>
      <c r="S498" s="167"/>
      <c r="T498" s="167"/>
      <c r="U498" s="167"/>
      <c r="V498" s="167"/>
      <c r="W498" s="167"/>
      <c r="X498" s="167"/>
      <c r="Y498" s="167"/>
    </row>
    <row r="499" spans="1:25" ht="12.75" customHeight="1">
      <c r="A499" s="167"/>
      <c r="B499" s="167"/>
      <c r="C499" s="167"/>
      <c r="D499" s="167"/>
      <c r="E499" s="167"/>
      <c r="F499" s="167"/>
      <c r="G499" s="167"/>
      <c r="H499" s="169"/>
      <c r="I499" s="170"/>
      <c r="J499" s="167"/>
      <c r="K499" s="167"/>
      <c r="L499" s="170"/>
      <c r="M499" s="167"/>
      <c r="N499" s="170"/>
      <c r="O499" s="167"/>
      <c r="P499" s="167"/>
      <c r="Q499" s="167"/>
      <c r="R499" s="167"/>
      <c r="S499" s="167"/>
      <c r="T499" s="167"/>
      <c r="U499" s="167"/>
      <c r="V499" s="167"/>
      <c r="W499" s="167"/>
      <c r="X499" s="167"/>
      <c r="Y499" s="167"/>
    </row>
    <row r="500" spans="1:25" ht="12.75" customHeight="1">
      <c r="A500" s="167"/>
      <c r="B500" s="167"/>
      <c r="C500" s="167"/>
      <c r="D500" s="167"/>
      <c r="E500" s="167"/>
      <c r="F500" s="167"/>
      <c r="G500" s="167"/>
      <c r="H500" s="169"/>
      <c r="I500" s="170"/>
      <c r="J500" s="167"/>
      <c r="K500" s="167"/>
      <c r="L500" s="170"/>
      <c r="M500" s="167"/>
      <c r="N500" s="170"/>
      <c r="O500" s="167"/>
      <c r="P500" s="167"/>
      <c r="Q500" s="167"/>
      <c r="R500" s="167"/>
      <c r="S500" s="167"/>
      <c r="T500" s="167"/>
      <c r="U500" s="167"/>
      <c r="V500" s="167"/>
      <c r="W500" s="167"/>
      <c r="X500" s="167"/>
      <c r="Y500" s="167"/>
    </row>
    <row r="501" spans="1:25" ht="12.75" customHeight="1">
      <c r="A501" s="167"/>
      <c r="B501" s="167"/>
      <c r="C501" s="167"/>
      <c r="D501" s="167"/>
      <c r="E501" s="167"/>
      <c r="F501" s="167"/>
      <c r="G501" s="167"/>
      <c r="H501" s="169"/>
      <c r="I501" s="170"/>
      <c r="J501" s="167"/>
      <c r="K501" s="167"/>
      <c r="L501" s="170"/>
      <c r="M501" s="167"/>
      <c r="N501" s="170"/>
      <c r="O501" s="167"/>
      <c r="P501" s="167"/>
      <c r="Q501" s="167"/>
      <c r="R501" s="167"/>
      <c r="S501" s="167"/>
      <c r="T501" s="167"/>
      <c r="U501" s="167"/>
      <c r="V501" s="167"/>
      <c r="W501" s="167"/>
      <c r="X501" s="167"/>
      <c r="Y501" s="167"/>
    </row>
    <row r="502" spans="1:25" ht="12.75" customHeight="1">
      <c r="A502" s="167"/>
      <c r="B502" s="167"/>
      <c r="C502" s="167"/>
      <c r="D502" s="167"/>
      <c r="E502" s="167"/>
      <c r="F502" s="167"/>
      <c r="G502" s="167"/>
      <c r="H502" s="169"/>
      <c r="I502" s="170"/>
      <c r="J502" s="167"/>
      <c r="K502" s="167"/>
      <c r="L502" s="170"/>
      <c r="M502" s="167"/>
      <c r="N502" s="170"/>
      <c r="O502" s="167"/>
      <c r="P502" s="167"/>
      <c r="Q502" s="167"/>
      <c r="R502" s="167"/>
      <c r="S502" s="167"/>
      <c r="T502" s="167"/>
      <c r="U502" s="167"/>
      <c r="V502" s="167"/>
      <c r="W502" s="167"/>
      <c r="X502" s="167"/>
      <c r="Y502" s="167"/>
    </row>
    <row r="503" spans="1:25" ht="12.75" customHeight="1">
      <c r="A503" s="167"/>
      <c r="B503" s="167"/>
      <c r="C503" s="167"/>
      <c r="D503" s="167"/>
      <c r="E503" s="167"/>
      <c r="F503" s="167"/>
      <c r="G503" s="167"/>
      <c r="H503" s="169"/>
      <c r="I503" s="170"/>
      <c r="J503" s="167"/>
      <c r="K503" s="167"/>
      <c r="L503" s="170"/>
      <c r="M503" s="167"/>
      <c r="N503" s="170"/>
      <c r="O503" s="167"/>
      <c r="P503" s="167"/>
      <c r="Q503" s="167"/>
      <c r="R503" s="167"/>
      <c r="S503" s="167"/>
      <c r="T503" s="167"/>
      <c r="U503" s="167"/>
      <c r="V503" s="167"/>
      <c r="W503" s="167"/>
      <c r="X503" s="167"/>
      <c r="Y503" s="167"/>
    </row>
    <row r="504" spans="1:25" ht="12.75" customHeight="1">
      <c r="A504" s="167"/>
      <c r="B504" s="167"/>
      <c r="C504" s="167"/>
      <c r="D504" s="167"/>
      <c r="E504" s="167"/>
      <c r="F504" s="167"/>
      <c r="G504" s="167"/>
      <c r="H504" s="169"/>
      <c r="I504" s="170"/>
      <c r="J504" s="167"/>
      <c r="K504" s="167"/>
      <c r="L504" s="170"/>
      <c r="M504" s="167"/>
      <c r="N504" s="170"/>
      <c r="O504" s="167"/>
      <c r="P504" s="167"/>
      <c r="Q504" s="167"/>
      <c r="R504" s="167"/>
      <c r="S504" s="167"/>
      <c r="T504" s="167"/>
      <c r="U504" s="167"/>
      <c r="V504" s="167"/>
      <c r="W504" s="167"/>
      <c r="X504" s="167"/>
      <c r="Y504" s="167"/>
    </row>
    <row r="505" spans="1:25" ht="12.75" customHeight="1">
      <c r="A505" s="167"/>
      <c r="B505" s="167"/>
      <c r="C505" s="167"/>
      <c r="D505" s="167"/>
      <c r="E505" s="167"/>
      <c r="F505" s="167"/>
      <c r="G505" s="167"/>
      <c r="H505" s="169"/>
      <c r="I505" s="170"/>
      <c r="J505" s="167"/>
      <c r="K505" s="167"/>
      <c r="L505" s="170"/>
      <c r="M505" s="167"/>
      <c r="N505" s="170"/>
      <c r="O505" s="167"/>
      <c r="P505" s="167"/>
      <c r="Q505" s="167"/>
      <c r="R505" s="167"/>
      <c r="S505" s="167"/>
      <c r="T505" s="167"/>
      <c r="U505" s="167"/>
      <c r="V505" s="167"/>
      <c r="W505" s="167"/>
      <c r="X505" s="167"/>
      <c r="Y505" s="167"/>
    </row>
    <row r="506" spans="1:25" ht="12.75" customHeight="1">
      <c r="A506" s="167"/>
      <c r="B506" s="167"/>
      <c r="C506" s="167"/>
      <c r="D506" s="167"/>
      <c r="E506" s="167"/>
      <c r="F506" s="167"/>
      <c r="G506" s="167"/>
      <c r="H506" s="169"/>
      <c r="I506" s="170"/>
      <c r="J506" s="167"/>
      <c r="K506" s="167"/>
      <c r="L506" s="170"/>
      <c r="M506" s="167"/>
      <c r="N506" s="170"/>
      <c r="O506" s="167"/>
      <c r="P506" s="167"/>
      <c r="Q506" s="167"/>
      <c r="R506" s="167"/>
      <c r="S506" s="167"/>
      <c r="T506" s="167"/>
      <c r="U506" s="167"/>
      <c r="V506" s="167"/>
      <c r="W506" s="167"/>
      <c r="X506" s="167"/>
      <c r="Y506" s="167"/>
    </row>
    <row r="507" spans="1:25" ht="12.75" customHeight="1">
      <c r="A507" s="167"/>
      <c r="B507" s="167"/>
      <c r="C507" s="167"/>
      <c r="D507" s="167"/>
      <c r="E507" s="167"/>
      <c r="F507" s="167"/>
      <c r="G507" s="167"/>
      <c r="H507" s="169"/>
      <c r="I507" s="170"/>
      <c r="J507" s="167"/>
      <c r="K507" s="167"/>
      <c r="L507" s="170"/>
      <c r="M507" s="167"/>
      <c r="N507" s="170"/>
      <c r="O507" s="167"/>
      <c r="P507" s="167"/>
      <c r="Q507" s="167"/>
      <c r="R507" s="167"/>
      <c r="S507" s="167"/>
      <c r="T507" s="167"/>
      <c r="U507" s="167"/>
      <c r="V507" s="167"/>
      <c r="W507" s="167"/>
      <c r="X507" s="167"/>
      <c r="Y507" s="167"/>
    </row>
    <row r="508" spans="1:25" ht="12.75" customHeight="1">
      <c r="A508" s="167"/>
      <c r="B508" s="167"/>
      <c r="C508" s="167"/>
      <c r="D508" s="167"/>
      <c r="E508" s="167"/>
      <c r="F508" s="167"/>
      <c r="G508" s="167"/>
      <c r="H508" s="169"/>
      <c r="I508" s="170"/>
      <c r="J508" s="167"/>
      <c r="K508" s="167"/>
      <c r="L508" s="170"/>
      <c r="M508" s="167"/>
      <c r="N508" s="170"/>
      <c r="O508" s="167"/>
      <c r="P508" s="167"/>
      <c r="Q508" s="167"/>
      <c r="R508" s="167"/>
      <c r="S508" s="167"/>
      <c r="T508" s="167"/>
      <c r="U508" s="167"/>
      <c r="V508" s="167"/>
      <c r="W508" s="167"/>
      <c r="X508" s="167"/>
      <c r="Y508" s="167"/>
    </row>
    <row r="509" spans="1:25" ht="12.75" customHeight="1">
      <c r="A509" s="167"/>
      <c r="B509" s="167"/>
      <c r="C509" s="167"/>
      <c r="D509" s="167"/>
      <c r="E509" s="167"/>
      <c r="F509" s="167"/>
      <c r="G509" s="167"/>
      <c r="H509" s="169"/>
      <c r="I509" s="170"/>
      <c r="J509" s="167"/>
      <c r="K509" s="167"/>
      <c r="L509" s="170"/>
      <c r="M509" s="167"/>
      <c r="N509" s="170"/>
      <c r="O509" s="167"/>
      <c r="P509" s="167"/>
      <c r="Q509" s="167"/>
      <c r="R509" s="167"/>
      <c r="S509" s="167"/>
      <c r="T509" s="167"/>
      <c r="U509" s="167"/>
      <c r="V509" s="167"/>
      <c r="W509" s="167"/>
      <c r="X509" s="167"/>
      <c r="Y509" s="167"/>
    </row>
    <row r="510" spans="1:25" ht="12.75" customHeight="1">
      <c r="A510" s="167"/>
      <c r="B510" s="167"/>
      <c r="C510" s="167"/>
      <c r="D510" s="167"/>
      <c r="E510" s="167"/>
      <c r="F510" s="167"/>
      <c r="G510" s="167"/>
      <c r="H510" s="169"/>
      <c r="I510" s="170"/>
      <c r="J510" s="167"/>
      <c r="K510" s="167"/>
      <c r="L510" s="170"/>
      <c r="M510" s="167"/>
      <c r="N510" s="170"/>
      <c r="O510" s="167"/>
      <c r="P510" s="167"/>
      <c r="Q510" s="167"/>
      <c r="R510" s="167"/>
      <c r="S510" s="167"/>
      <c r="T510" s="167"/>
      <c r="U510" s="167"/>
      <c r="V510" s="167"/>
      <c r="W510" s="167"/>
      <c r="X510" s="167"/>
      <c r="Y510" s="167"/>
    </row>
    <row r="511" spans="1:25" ht="12.75" customHeight="1">
      <c r="A511" s="167"/>
      <c r="B511" s="167"/>
      <c r="C511" s="167"/>
      <c r="D511" s="167"/>
      <c r="E511" s="167"/>
      <c r="F511" s="167"/>
      <c r="G511" s="167"/>
      <c r="H511" s="169"/>
      <c r="I511" s="170"/>
      <c r="J511" s="167"/>
      <c r="K511" s="167"/>
      <c r="L511" s="170"/>
      <c r="M511" s="167"/>
      <c r="N511" s="170"/>
      <c r="O511" s="167"/>
      <c r="P511" s="167"/>
      <c r="Q511" s="167"/>
      <c r="R511" s="167"/>
      <c r="S511" s="167"/>
      <c r="T511" s="167"/>
      <c r="U511" s="167"/>
      <c r="V511" s="167"/>
      <c r="W511" s="167"/>
      <c r="X511" s="167"/>
      <c r="Y511" s="167"/>
    </row>
    <row r="512" spans="1:25" ht="12.75" customHeight="1">
      <c r="A512" s="167"/>
      <c r="B512" s="167"/>
      <c r="C512" s="167"/>
      <c r="D512" s="167"/>
      <c r="E512" s="167"/>
      <c r="F512" s="167"/>
      <c r="G512" s="167"/>
      <c r="H512" s="169"/>
      <c r="I512" s="170"/>
      <c r="J512" s="167"/>
      <c r="K512" s="167"/>
      <c r="L512" s="170"/>
      <c r="M512" s="167"/>
      <c r="N512" s="170"/>
      <c r="O512" s="167"/>
      <c r="P512" s="167"/>
      <c r="Q512" s="167"/>
      <c r="R512" s="167"/>
      <c r="S512" s="167"/>
      <c r="T512" s="167"/>
      <c r="U512" s="167"/>
      <c r="V512" s="167"/>
      <c r="W512" s="167"/>
      <c r="X512" s="167"/>
      <c r="Y512" s="167"/>
    </row>
    <row r="513" spans="1:25" ht="12.75" customHeight="1">
      <c r="A513" s="167"/>
      <c r="B513" s="167"/>
      <c r="C513" s="167"/>
      <c r="D513" s="167"/>
      <c r="E513" s="167"/>
      <c r="F513" s="167"/>
      <c r="G513" s="167"/>
      <c r="H513" s="169"/>
      <c r="I513" s="170"/>
      <c r="J513" s="167"/>
      <c r="K513" s="167"/>
      <c r="L513" s="170"/>
      <c r="M513" s="167"/>
      <c r="N513" s="170"/>
      <c r="O513" s="167"/>
      <c r="P513" s="167"/>
      <c r="Q513" s="167"/>
      <c r="R513" s="167"/>
      <c r="S513" s="167"/>
      <c r="T513" s="167"/>
      <c r="U513" s="167"/>
      <c r="V513" s="167"/>
      <c r="W513" s="167"/>
      <c r="X513" s="167"/>
      <c r="Y513" s="167"/>
    </row>
    <row r="514" spans="1:25" ht="12.75" customHeight="1">
      <c r="A514" s="167"/>
      <c r="B514" s="167"/>
      <c r="C514" s="167"/>
      <c r="D514" s="167"/>
      <c r="E514" s="167"/>
      <c r="F514" s="167"/>
      <c r="G514" s="167"/>
      <c r="H514" s="169"/>
      <c r="I514" s="170"/>
      <c r="J514" s="167"/>
      <c r="K514" s="167"/>
      <c r="L514" s="170"/>
      <c r="M514" s="167"/>
      <c r="N514" s="170"/>
      <c r="O514" s="167"/>
      <c r="P514" s="167"/>
      <c r="Q514" s="167"/>
      <c r="R514" s="167"/>
      <c r="S514" s="167"/>
      <c r="T514" s="167"/>
      <c r="U514" s="167"/>
      <c r="V514" s="167"/>
      <c r="W514" s="167"/>
      <c r="X514" s="167"/>
      <c r="Y514" s="167"/>
    </row>
    <row r="515" spans="1:25" ht="12.75" customHeight="1">
      <c r="A515" s="167"/>
      <c r="B515" s="167"/>
      <c r="C515" s="167"/>
      <c r="D515" s="167"/>
      <c r="E515" s="167"/>
      <c r="F515" s="167"/>
      <c r="G515" s="167"/>
      <c r="H515" s="169"/>
      <c r="I515" s="170"/>
      <c r="J515" s="167"/>
      <c r="K515" s="167"/>
      <c r="L515" s="170"/>
      <c r="M515" s="167"/>
      <c r="N515" s="170"/>
      <c r="O515" s="167"/>
      <c r="P515" s="167"/>
      <c r="Q515" s="167"/>
      <c r="R515" s="167"/>
      <c r="S515" s="167"/>
      <c r="T515" s="167"/>
      <c r="U515" s="167"/>
      <c r="V515" s="167"/>
      <c r="W515" s="167"/>
      <c r="X515" s="167"/>
      <c r="Y515" s="167"/>
    </row>
    <row r="516" spans="1:25" ht="12.75" customHeight="1">
      <c r="A516" s="167"/>
      <c r="B516" s="167"/>
      <c r="C516" s="167"/>
      <c r="D516" s="167"/>
      <c r="E516" s="167"/>
      <c r="F516" s="167"/>
      <c r="G516" s="167"/>
      <c r="H516" s="169"/>
      <c r="I516" s="170"/>
      <c r="J516" s="167"/>
      <c r="K516" s="167"/>
      <c r="L516" s="170"/>
      <c r="M516" s="167"/>
      <c r="N516" s="170"/>
      <c r="O516" s="167"/>
      <c r="P516" s="167"/>
      <c r="Q516" s="167"/>
      <c r="R516" s="167"/>
      <c r="S516" s="167"/>
      <c r="T516" s="167"/>
      <c r="U516" s="167"/>
      <c r="V516" s="167"/>
      <c r="W516" s="167"/>
      <c r="X516" s="167"/>
      <c r="Y516" s="167"/>
    </row>
    <row r="517" spans="1:25" ht="12.75" customHeight="1">
      <c r="A517" s="167"/>
      <c r="B517" s="167"/>
      <c r="C517" s="167"/>
      <c r="D517" s="167"/>
      <c r="E517" s="167"/>
      <c r="F517" s="167"/>
      <c r="G517" s="167"/>
      <c r="H517" s="169"/>
      <c r="I517" s="170"/>
      <c r="J517" s="167"/>
      <c r="K517" s="167"/>
      <c r="L517" s="170"/>
      <c r="M517" s="167"/>
      <c r="N517" s="170"/>
      <c r="O517" s="167"/>
      <c r="P517" s="167"/>
      <c r="Q517" s="167"/>
      <c r="R517" s="167"/>
      <c r="S517" s="167"/>
      <c r="T517" s="167"/>
      <c r="U517" s="167"/>
      <c r="V517" s="167"/>
      <c r="W517" s="167"/>
      <c r="X517" s="167"/>
      <c r="Y517" s="167"/>
    </row>
    <row r="518" spans="1:25" ht="12.75" customHeight="1">
      <c r="A518" s="167"/>
      <c r="B518" s="167"/>
      <c r="C518" s="167"/>
      <c r="D518" s="167"/>
      <c r="E518" s="167"/>
      <c r="F518" s="167"/>
      <c r="G518" s="167"/>
      <c r="H518" s="169"/>
      <c r="I518" s="170"/>
      <c r="J518" s="167"/>
      <c r="K518" s="167"/>
      <c r="L518" s="170"/>
      <c r="M518" s="167"/>
      <c r="N518" s="170"/>
      <c r="O518" s="167"/>
      <c r="P518" s="167"/>
      <c r="Q518" s="167"/>
      <c r="R518" s="167"/>
      <c r="S518" s="167"/>
      <c r="T518" s="167"/>
      <c r="U518" s="167"/>
      <c r="V518" s="167"/>
      <c r="W518" s="167"/>
      <c r="X518" s="167"/>
      <c r="Y518" s="167"/>
    </row>
    <row r="519" spans="1:25" ht="12.75" customHeight="1">
      <c r="A519" s="167"/>
      <c r="B519" s="167"/>
      <c r="C519" s="167"/>
      <c r="D519" s="167"/>
      <c r="E519" s="167"/>
      <c r="F519" s="167"/>
      <c r="G519" s="167"/>
      <c r="H519" s="169"/>
      <c r="I519" s="170"/>
      <c r="J519" s="167"/>
      <c r="K519" s="167"/>
      <c r="L519" s="170"/>
      <c r="M519" s="167"/>
      <c r="N519" s="170"/>
      <c r="O519" s="167"/>
      <c r="P519" s="167"/>
      <c r="Q519" s="167"/>
      <c r="R519" s="167"/>
      <c r="S519" s="167"/>
      <c r="T519" s="167"/>
      <c r="U519" s="167"/>
      <c r="V519" s="167"/>
      <c r="W519" s="167"/>
      <c r="X519" s="167"/>
      <c r="Y519" s="167"/>
    </row>
    <row r="520" spans="1:25" ht="12.75" customHeight="1">
      <c r="A520" s="167"/>
      <c r="B520" s="167"/>
      <c r="C520" s="167"/>
      <c r="D520" s="167"/>
      <c r="E520" s="167"/>
      <c r="F520" s="167"/>
      <c r="G520" s="167"/>
      <c r="H520" s="169"/>
      <c r="I520" s="170"/>
      <c r="J520" s="167"/>
      <c r="K520" s="167"/>
      <c r="L520" s="170"/>
      <c r="M520" s="167"/>
      <c r="N520" s="170"/>
      <c r="O520" s="167"/>
      <c r="P520" s="167"/>
      <c r="Q520" s="167"/>
      <c r="R520" s="167"/>
      <c r="S520" s="167"/>
      <c r="T520" s="167"/>
      <c r="U520" s="167"/>
      <c r="V520" s="167"/>
      <c r="W520" s="167"/>
      <c r="X520" s="167"/>
      <c r="Y520" s="167"/>
    </row>
    <row r="521" spans="1:25" ht="12.75" customHeight="1">
      <c r="A521" s="167"/>
      <c r="B521" s="167"/>
      <c r="C521" s="167"/>
      <c r="D521" s="167"/>
      <c r="E521" s="167"/>
      <c r="F521" s="167"/>
      <c r="G521" s="167"/>
      <c r="H521" s="169"/>
      <c r="I521" s="170"/>
      <c r="J521" s="167"/>
      <c r="K521" s="167"/>
      <c r="L521" s="170"/>
      <c r="M521" s="167"/>
      <c r="N521" s="170"/>
      <c r="O521" s="167"/>
      <c r="P521" s="167"/>
      <c r="Q521" s="167"/>
      <c r="R521" s="167"/>
      <c r="S521" s="167"/>
      <c r="T521" s="167"/>
      <c r="U521" s="167"/>
      <c r="V521" s="167"/>
      <c r="W521" s="167"/>
      <c r="X521" s="167"/>
      <c r="Y521" s="167"/>
    </row>
    <row r="522" spans="1:25" ht="12.75" customHeight="1">
      <c r="A522" s="167"/>
      <c r="B522" s="167"/>
      <c r="C522" s="167"/>
      <c r="D522" s="167"/>
      <c r="E522" s="167"/>
      <c r="F522" s="167"/>
      <c r="G522" s="167"/>
      <c r="H522" s="169"/>
      <c r="I522" s="170"/>
      <c r="J522" s="167"/>
      <c r="K522" s="167"/>
      <c r="L522" s="170"/>
      <c r="M522" s="167"/>
      <c r="N522" s="170"/>
      <c r="O522" s="167"/>
      <c r="P522" s="167"/>
      <c r="Q522" s="167"/>
      <c r="R522" s="167"/>
      <c r="S522" s="167"/>
      <c r="T522" s="167"/>
      <c r="U522" s="167"/>
      <c r="V522" s="167"/>
      <c r="W522" s="167"/>
      <c r="X522" s="167"/>
      <c r="Y522" s="167"/>
    </row>
    <row r="523" spans="1:25" ht="12.75" customHeight="1">
      <c r="A523" s="167"/>
      <c r="B523" s="167"/>
      <c r="C523" s="167"/>
      <c r="D523" s="167"/>
      <c r="E523" s="167"/>
      <c r="F523" s="167"/>
      <c r="G523" s="167"/>
      <c r="H523" s="169"/>
      <c r="I523" s="170"/>
      <c r="J523" s="167"/>
      <c r="K523" s="167"/>
      <c r="L523" s="170"/>
      <c r="M523" s="167"/>
      <c r="N523" s="170"/>
      <c r="O523" s="167"/>
      <c r="P523" s="167"/>
      <c r="Q523" s="167"/>
      <c r="R523" s="167"/>
      <c r="S523" s="167"/>
      <c r="T523" s="167"/>
      <c r="U523" s="167"/>
      <c r="V523" s="167"/>
      <c r="W523" s="167"/>
      <c r="X523" s="167"/>
      <c r="Y523" s="167"/>
    </row>
    <row r="524" spans="1:25" ht="12.75" customHeight="1">
      <c r="A524" s="167"/>
      <c r="B524" s="167"/>
      <c r="C524" s="167"/>
      <c r="D524" s="167"/>
      <c r="E524" s="167"/>
      <c r="F524" s="167"/>
      <c r="G524" s="167"/>
      <c r="H524" s="169"/>
      <c r="I524" s="170"/>
      <c r="J524" s="167"/>
      <c r="K524" s="167"/>
      <c r="L524" s="170"/>
      <c r="M524" s="167"/>
      <c r="N524" s="170"/>
      <c r="O524" s="167"/>
      <c r="P524" s="167"/>
      <c r="Q524" s="167"/>
      <c r="R524" s="167"/>
      <c r="S524" s="167"/>
      <c r="T524" s="167"/>
      <c r="U524" s="167"/>
      <c r="V524" s="167"/>
      <c r="W524" s="167"/>
      <c r="X524" s="167"/>
      <c r="Y524" s="167"/>
    </row>
    <row r="525" spans="1:25" ht="12.75" customHeight="1">
      <c r="A525" s="167"/>
      <c r="B525" s="167"/>
      <c r="C525" s="167"/>
      <c r="D525" s="167"/>
      <c r="E525" s="167"/>
      <c r="F525" s="167"/>
      <c r="G525" s="167"/>
      <c r="H525" s="169"/>
      <c r="I525" s="170"/>
      <c r="J525" s="167"/>
      <c r="K525" s="167"/>
      <c r="L525" s="170"/>
      <c r="M525" s="167"/>
      <c r="N525" s="170"/>
      <c r="O525" s="167"/>
      <c r="P525" s="167"/>
      <c r="Q525" s="167"/>
      <c r="R525" s="167"/>
      <c r="S525" s="167"/>
      <c r="T525" s="167"/>
      <c r="U525" s="167"/>
      <c r="V525" s="167"/>
      <c r="W525" s="167"/>
      <c r="X525" s="167"/>
      <c r="Y525" s="167"/>
    </row>
    <row r="526" spans="1:25" ht="12.75" customHeight="1">
      <c r="A526" s="167"/>
      <c r="B526" s="167"/>
      <c r="C526" s="167"/>
      <c r="D526" s="167"/>
      <c r="E526" s="167"/>
      <c r="F526" s="167"/>
      <c r="G526" s="167"/>
      <c r="H526" s="169"/>
      <c r="I526" s="170"/>
      <c r="J526" s="167"/>
      <c r="K526" s="167"/>
      <c r="L526" s="170"/>
      <c r="M526" s="167"/>
      <c r="N526" s="170"/>
      <c r="O526" s="167"/>
      <c r="P526" s="167"/>
      <c r="Q526" s="167"/>
      <c r="R526" s="167"/>
      <c r="S526" s="167"/>
      <c r="T526" s="167"/>
      <c r="U526" s="167"/>
      <c r="V526" s="167"/>
      <c r="W526" s="167"/>
      <c r="X526" s="167"/>
      <c r="Y526" s="167"/>
    </row>
    <row r="527" spans="1:25" ht="12.75" customHeight="1">
      <c r="A527" s="167"/>
      <c r="B527" s="167"/>
      <c r="C527" s="167"/>
      <c r="D527" s="167"/>
      <c r="E527" s="167"/>
      <c r="F527" s="167"/>
      <c r="G527" s="167"/>
      <c r="H527" s="169"/>
      <c r="I527" s="170"/>
      <c r="J527" s="167"/>
      <c r="K527" s="167"/>
      <c r="L527" s="170"/>
      <c r="M527" s="167"/>
      <c r="N527" s="170"/>
      <c r="O527" s="167"/>
      <c r="P527" s="167"/>
      <c r="Q527" s="167"/>
      <c r="R527" s="167"/>
      <c r="S527" s="167"/>
      <c r="T527" s="167"/>
      <c r="U527" s="167"/>
      <c r="V527" s="167"/>
      <c r="W527" s="167"/>
      <c r="X527" s="167"/>
      <c r="Y527" s="167"/>
    </row>
    <row r="528" spans="1:25" ht="12.75" customHeight="1">
      <c r="A528" s="167"/>
      <c r="B528" s="167"/>
      <c r="C528" s="167"/>
      <c r="D528" s="167"/>
      <c r="E528" s="167"/>
      <c r="F528" s="167"/>
      <c r="G528" s="167"/>
      <c r="H528" s="169"/>
      <c r="I528" s="170"/>
      <c r="J528" s="167"/>
      <c r="K528" s="167"/>
      <c r="L528" s="170"/>
      <c r="M528" s="167"/>
      <c r="N528" s="170"/>
      <c r="O528" s="167"/>
      <c r="P528" s="167"/>
      <c r="Q528" s="167"/>
      <c r="R528" s="167"/>
      <c r="S528" s="167"/>
      <c r="T528" s="167"/>
      <c r="U528" s="167"/>
      <c r="V528" s="167"/>
      <c r="W528" s="167"/>
      <c r="X528" s="167"/>
      <c r="Y528" s="167"/>
    </row>
    <row r="529" spans="1:25" ht="12.75" customHeight="1">
      <c r="A529" s="167"/>
      <c r="B529" s="167"/>
      <c r="C529" s="167"/>
      <c r="D529" s="167"/>
      <c r="E529" s="167"/>
      <c r="F529" s="167"/>
      <c r="G529" s="167"/>
      <c r="H529" s="169"/>
      <c r="I529" s="170"/>
      <c r="J529" s="167"/>
      <c r="K529" s="167"/>
      <c r="L529" s="170"/>
      <c r="M529" s="167"/>
      <c r="N529" s="170"/>
      <c r="O529" s="167"/>
      <c r="P529" s="167"/>
      <c r="Q529" s="167"/>
      <c r="R529" s="167"/>
      <c r="S529" s="167"/>
      <c r="T529" s="167"/>
      <c r="U529" s="167"/>
      <c r="V529" s="167"/>
      <c r="W529" s="167"/>
      <c r="X529" s="167"/>
      <c r="Y529" s="167"/>
    </row>
    <row r="530" spans="1:25" ht="12.75" customHeight="1">
      <c r="A530" s="167"/>
      <c r="B530" s="167"/>
      <c r="C530" s="167"/>
      <c r="D530" s="167"/>
      <c r="E530" s="167"/>
      <c r="F530" s="167"/>
      <c r="G530" s="167"/>
      <c r="H530" s="169"/>
      <c r="I530" s="170"/>
      <c r="J530" s="167"/>
      <c r="K530" s="167"/>
      <c r="L530" s="170"/>
      <c r="M530" s="167"/>
      <c r="N530" s="170"/>
      <c r="O530" s="167"/>
      <c r="P530" s="167"/>
      <c r="Q530" s="167"/>
      <c r="R530" s="167"/>
      <c r="S530" s="167"/>
      <c r="T530" s="167"/>
      <c r="U530" s="167"/>
      <c r="V530" s="167"/>
      <c r="W530" s="167"/>
      <c r="X530" s="167"/>
      <c r="Y530" s="167"/>
    </row>
    <row r="531" spans="1:25" ht="12.75" customHeight="1">
      <c r="A531" s="167"/>
      <c r="B531" s="167"/>
      <c r="C531" s="167"/>
      <c r="D531" s="167"/>
      <c r="E531" s="167"/>
      <c r="F531" s="167"/>
      <c r="G531" s="167"/>
      <c r="H531" s="169"/>
      <c r="I531" s="170"/>
      <c r="J531" s="167"/>
      <c r="K531" s="167"/>
      <c r="L531" s="170"/>
      <c r="M531" s="167"/>
      <c r="N531" s="170"/>
      <c r="O531" s="167"/>
      <c r="P531" s="167"/>
      <c r="Q531" s="167"/>
      <c r="R531" s="167"/>
      <c r="S531" s="167"/>
      <c r="T531" s="167"/>
      <c r="U531" s="167"/>
      <c r="V531" s="167"/>
      <c r="W531" s="167"/>
      <c r="X531" s="167"/>
      <c r="Y531" s="167"/>
    </row>
    <row r="532" spans="1:25" ht="12.75" customHeight="1">
      <c r="A532" s="167"/>
      <c r="B532" s="167"/>
      <c r="C532" s="167"/>
      <c r="D532" s="167"/>
      <c r="E532" s="167"/>
      <c r="F532" s="167"/>
      <c r="G532" s="167"/>
      <c r="H532" s="169"/>
      <c r="I532" s="170"/>
      <c r="J532" s="167"/>
      <c r="K532" s="167"/>
      <c r="L532" s="170"/>
      <c r="M532" s="167"/>
      <c r="N532" s="170"/>
      <c r="O532" s="167"/>
      <c r="P532" s="167"/>
      <c r="Q532" s="167"/>
      <c r="R532" s="167"/>
      <c r="S532" s="167"/>
      <c r="T532" s="167"/>
      <c r="U532" s="167"/>
      <c r="V532" s="167"/>
      <c r="W532" s="167"/>
      <c r="X532" s="167"/>
      <c r="Y532" s="167"/>
    </row>
    <row r="533" spans="1:25" ht="12.75" customHeight="1">
      <c r="A533" s="167"/>
      <c r="B533" s="167"/>
      <c r="C533" s="167"/>
      <c r="D533" s="167"/>
      <c r="E533" s="167"/>
      <c r="F533" s="167"/>
      <c r="G533" s="167"/>
      <c r="H533" s="169"/>
      <c r="I533" s="170"/>
      <c r="J533" s="167"/>
      <c r="K533" s="167"/>
      <c r="L533" s="170"/>
      <c r="M533" s="167"/>
      <c r="N533" s="170"/>
      <c r="O533" s="167"/>
      <c r="P533" s="167"/>
      <c r="Q533" s="167"/>
      <c r="R533" s="167"/>
      <c r="S533" s="167"/>
      <c r="T533" s="167"/>
      <c r="U533" s="167"/>
      <c r="V533" s="167"/>
      <c r="W533" s="167"/>
      <c r="X533" s="167"/>
      <c r="Y533" s="167"/>
    </row>
    <row r="534" spans="1:25" ht="12.75" customHeight="1">
      <c r="A534" s="167"/>
      <c r="B534" s="167"/>
      <c r="C534" s="167"/>
      <c r="D534" s="167"/>
      <c r="E534" s="167"/>
      <c r="F534" s="167"/>
      <c r="G534" s="167"/>
      <c r="H534" s="169"/>
      <c r="I534" s="170"/>
      <c r="J534" s="167"/>
      <c r="K534" s="167"/>
      <c r="L534" s="170"/>
      <c r="M534" s="167"/>
      <c r="N534" s="170"/>
      <c r="O534" s="167"/>
      <c r="P534" s="167"/>
      <c r="Q534" s="167"/>
      <c r="R534" s="167"/>
      <c r="S534" s="167"/>
      <c r="T534" s="167"/>
      <c r="U534" s="167"/>
      <c r="V534" s="167"/>
      <c r="W534" s="167"/>
      <c r="X534" s="167"/>
      <c r="Y534" s="167"/>
    </row>
    <row r="535" spans="1:25" ht="12.75" customHeight="1">
      <c r="A535" s="167"/>
      <c r="B535" s="167"/>
      <c r="C535" s="167"/>
      <c r="D535" s="167"/>
      <c r="E535" s="167"/>
      <c r="F535" s="167"/>
      <c r="G535" s="167"/>
      <c r="H535" s="169"/>
      <c r="I535" s="170"/>
      <c r="J535" s="167"/>
      <c r="K535" s="167"/>
      <c r="L535" s="170"/>
      <c r="M535" s="167"/>
      <c r="N535" s="170"/>
      <c r="O535" s="167"/>
      <c r="P535" s="167"/>
      <c r="Q535" s="167"/>
      <c r="R535" s="167"/>
      <c r="S535" s="167"/>
      <c r="T535" s="167"/>
      <c r="U535" s="167"/>
      <c r="V535" s="167"/>
      <c r="W535" s="167"/>
      <c r="X535" s="167"/>
      <c r="Y535" s="167"/>
    </row>
    <row r="536" spans="1:25" ht="12.75" customHeight="1">
      <c r="A536" s="167"/>
      <c r="B536" s="167"/>
      <c r="C536" s="167"/>
      <c r="D536" s="167"/>
      <c r="E536" s="167"/>
      <c r="F536" s="167"/>
      <c r="G536" s="167"/>
      <c r="H536" s="169"/>
      <c r="I536" s="170"/>
      <c r="J536" s="167"/>
      <c r="K536" s="167"/>
      <c r="L536" s="170"/>
      <c r="M536" s="167"/>
      <c r="N536" s="170"/>
      <c r="O536" s="167"/>
      <c r="P536" s="167"/>
      <c r="Q536" s="167"/>
      <c r="R536" s="167"/>
      <c r="S536" s="167"/>
      <c r="T536" s="167"/>
      <c r="U536" s="167"/>
      <c r="V536" s="167"/>
      <c r="W536" s="167"/>
      <c r="X536" s="167"/>
      <c r="Y536" s="167"/>
    </row>
    <row r="537" spans="1:25" ht="12.75" customHeight="1">
      <c r="A537" s="167"/>
      <c r="B537" s="167"/>
      <c r="C537" s="167"/>
      <c r="D537" s="167"/>
      <c r="E537" s="167"/>
      <c r="F537" s="167"/>
      <c r="G537" s="167"/>
      <c r="H537" s="169"/>
      <c r="I537" s="170"/>
      <c r="J537" s="167"/>
      <c r="K537" s="167"/>
      <c r="L537" s="170"/>
      <c r="M537" s="167"/>
      <c r="N537" s="170"/>
      <c r="O537" s="167"/>
      <c r="P537" s="167"/>
      <c r="Q537" s="167"/>
      <c r="R537" s="167"/>
      <c r="S537" s="167"/>
      <c r="T537" s="167"/>
      <c r="U537" s="167"/>
      <c r="V537" s="167"/>
      <c r="W537" s="167"/>
      <c r="X537" s="167"/>
      <c r="Y537" s="167"/>
    </row>
    <row r="538" spans="1:25" ht="12.75" customHeight="1">
      <c r="A538" s="167"/>
      <c r="B538" s="167"/>
      <c r="C538" s="167"/>
      <c r="D538" s="167"/>
      <c r="E538" s="167"/>
      <c r="F538" s="167"/>
      <c r="G538" s="167"/>
      <c r="H538" s="169"/>
      <c r="I538" s="170"/>
      <c r="J538" s="167"/>
      <c r="K538" s="167"/>
      <c r="L538" s="170"/>
      <c r="M538" s="167"/>
      <c r="N538" s="170"/>
      <c r="O538" s="167"/>
      <c r="P538" s="167"/>
      <c r="Q538" s="167"/>
      <c r="R538" s="167"/>
      <c r="S538" s="167"/>
      <c r="T538" s="167"/>
      <c r="U538" s="167"/>
      <c r="V538" s="167"/>
      <c r="W538" s="167"/>
      <c r="X538" s="167"/>
      <c r="Y538" s="167"/>
    </row>
    <row r="539" spans="1:25" ht="12.75" customHeight="1">
      <c r="A539" s="167"/>
      <c r="B539" s="167"/>
      <c r="C539" s="167"/>
      <c r="D539" s="167"/>
      <c r="E539" s="167"/>
      <c r="F539" s="167"/>
      <c r="G539" s="167"/>
      <c r="H539" s="169"/>
      <c r="I539" s="170"/>
      <c r="J539" s="167"/>
      <c r="K539" s="167"/>
      <c r="L539" s="170"/>
      <c r="M539" s="167"/>
      <c r="N539" s="170"/>
      <c r="O539" s="167"/>
      <c r="P539" s="167"/>
      <c r="Q539" s="167"/>
      <c r="R539" s="167"/>
      <c r="S539" s="167"/>
      <c r="T539" s="167"/>
      <c r="U539" s="167"/>
      <c r="V539" s="167"/>
      <c r="W539" s="167"/>
      <c r="X539" s="167"/>
      <c r="Y539" s="167"/>
    </row>
    <row r="540" spans="1:25" ht="12.75" customHeight="1">
      <c r="A540" s="167"/>
      <c r="B540" s="167"/>
      <c r="C540" s="167"/>
      <c r="D540" s="167"/>
      <c r="E540" s="167"/>
      <c r="F540" s="167"/>
      <c r="G540" s="167"/>
      <c r="H540" s="169"/>
      <c r="I540" s="170"/>
      <c r="J540" s="167"/>
      <c r="K540" s="167"/>
      <c r="L540" s="170"/>
      <c r="M540" s="167"/>
      <c r="N540" s="170"/>
      <c r="O540" s="167"/>
      <c r="P540" s="167"/>
      <c r="Q540" s="167"/>
      <c r="R540" s="167"/>
      <c r="S540" s="167"/>
      <c r="T540" s="167"/>
      <c r="U540" s="167"/>
      <c r="V540" s="167"/>
      <c r="W540" s="167"/>
      <c r="X540" s="167"/>
      <c r="Y540" s="167"/>
    </row>
    <row r="541" spans="1:25" ht="12.75" customHeight="1">
      <c r="A541" s="167"/>
      <c r="B541" s="167"/>
      <c r="C541" s="167"/>
      <c r="D541" s="167"/>
      <c r="E541" s="167"/>
      <c r="F541" s="167"/>
      <c r="G541" s="167"/>
      <c r="H541" s="169"/>
      <c r="I541" s="170"/>
      <c r="J541" s="167"/>
      <c r="K541" s="167"/>
      <c r="L541" s="170"/>
      <c r="M541" s="167"/>
      <c r="N541" s="170"/>
      <c r="O541" s="167"/>
      <c r="P541" s="167"/>
      <c r="Q541" s="167"/>
      <c r="R541" s="167"/>
      <c r="S541" s="167"/>
      <c r="T541" s="167"/>
      <c r="U541" s="167"/>
      <c r="V541" s="167"/>
      <c r="W541" s="167"/>
      <c r="X541" s="167"/>
      <c r="Y541" s="167"/>
    </row>
    <row r="542" spans="1:25" ht="12.75" customHeight="1">
      <c r="A542" s="167"/>
      <c r="B542" s="167"/>
      <c r="C542" s="167"/>
      <c r="D542" s="167"/>
      <c r="E542" s="167"/>
      <c r="F542" s="167"/>
      <c r="G542" s="167"/>
      <c r="H542" s="169"/>
      <c r="I542" s="170"/>
      <c r="J542" s="167"/>
      <c r="K542" s="167"/>
      <c r="L542" s="170"/>
      <c r="M542" s="167"/>
      <c r="N542" s="170"/>
      <c r="O542" s="167"/>
      <c r="P542" s="167"/>
      <c r="Q542" s="167"/>
      <c r="R542" s="167"/>
      <c r="S542" s="167"/>
      <c r="T542" s="167"/>
      <c r="U542" s="167"/>
      <c r="V542" s="167"/>
      <c r="W542" s="167"/>
      <c r="X542" s="167"/>
      <c r="Y542" s="167"/>
    </row>
    <row r="543" spans="1:25" ht="12.75" customHeight="1">
      <c r="A543" s="167"/>
      <c r="B543" s="167"/>
      <c r="C543" s="167"/>
      <c r="D543" s="167"/>
      <c r="E543" s="167"/>
      <c r="F543" s="167"/>
      <c r="G543" s="167"/>
      <c r="H543" s="169"/>
      <c r="I543" s="170"/>
      <c r="J543" s="167"/>
      <c r="K543" s="167"/>
      <c r="L543" s="170"/>
      <c r="M543" s="167"/>
      <c r="N543" s="170"/>
      <c r="O543" s="167"/>
      <c r="P543" s="167"/>
      <c r="Q543" s="167"/>
      <c r="R543" s="167"/>
      <c r="S543" s="167"/>
      <c r="T543" s="167"/>
      <c r="U543" s="167"/>
      <c r="V543" s="167"/>
      <c r="W543" s="167"/>
      <c r="X543" s="167"/>
      <c r="Y543" s="167"/>
    </row>
    <row r="544" spans="1:25" ht="12.75" customHeight="1">
      <c r="A544" s="167"/>
      <c r="B544" s="167"/>
      <c r="C544" s="167"/>
      <c r="D544" s="167"/>
      <c r="E544" s="167"/>
      <c r="F544" s="167"/>
      <c r="G544" s="167"/>
      <c r="H544" s="169"/>
      <c r="I544" s="170"/>
      <c r="J544" s="167"/>
      <c r="K544" s="167"/>
      <c r="L544" s="170"/>
      <c r="M544" s="167"/>
      <c r="N544" s="170"/>
      <c r="O544" s="167"/>
      <c r="P544" s="167"/>
      <c r="Q544" s="167"/>
      <c r="R544" s="167"/>
      <c r="S544" s="167"/>
      <c r="T544" s="167"/>
      <c r="U544" s="167"/>
      <c r="V544" s="167"/>
      <c r="W544" s="167"/>
      <c r="X544" s="167"/>
      <c r="Y544" s="167"/>
    </row>
    <row r="545" spans="1:25" ht="12.75" customHeight="1">
      <c r="A545" s="167"/>
      <c r="B545" s="167"/>
      <c r="C545" s="167"/>
      <c r="D545" s="167"/>
      <c r="E545" s="167"/>
      <c r="F545" s="167"/>
      <c r="G545" s="167"/>
      <c r="H545" s="169"/>
      <c r="I545" s="170"/>
      <c r="J545" s="167"/>
      <c r="K545" s="167"/>
      <c r="L545" s="170"/>
      <c r="M545" s="167"/>
      <c r="N545" s="170"/>
      <c r="O545" s="167"/>
      <c r="P545" s="167"/>
      <c r="Q545" s="167"/>
      <c r="R545" s="167"/>
      <c r="S545" s="167"/>
      <c r="T545" s="167"/>
      <c r="U545" s="167"/>
      <c r="V545" s="167"/>
      <c r="W545" s="167"/>
      <c r="X545" s="167"/>
      <c r="Y545" s="167"/>
    </row>
    <row r="546" spans="1:25" ht="12.75" customHeight="1">
      <c r="A546" s="167"/>
      <c r="B546" s="167"/>
      <c r="C546" s="167"/>
      <c r="D546" s="167"/>
      <c r="E546" s="167"/>
      <c r="F546" s="167"/>
      <c r="G546" s="167"/>
      <c r="H546" s="169"/>
      <c r="I546" s="170"/>
      <c r="J546" s="167"/>
      <c r="K546" s="167"/>
      <c r="L546" s="170"/>
      <c r="M546" s="167"/>
      <c r="N546" s="170"/>
      <c r="O546" s="167"/>
      <c r="P546" s="167"/>
      <c r="Q546" s="167"/>
      <c r="R546" s="167"/>
      <c r="S546" s="167"/>
      <c r="T546" s="167"/>
      <c r="U546" s="167"/>
      <c r="V546" s="167"/>
      <c r="W546" s="167"/>
      <c r="X546" s="167"/>
      <c r="Y546" s="167"/>
    </row>
    <row r="547" spans="1:25" ht="12.75" customHeight="1">
      <c r="A547" s="167"/>
      <c r="B547" s="167"/>
      <c r="C547" s="167"/>
      <c r="D547" s="167"/>
      <c r="E547" s="167"/>
      <c r="F547" s="167"/>
      <c r="G547" s="167"/>
      <c r="H547" s="169"/>
      <c r="I547" s="170"/>
      <c r="J547" s="167"/>
      <c r="K547" s="167"/>
      <c r="L547" s="170"/>
      <c r="M547" s="167"/>
      <c r="N547" s="170"/>
      <c r="O547" s="167"/>
      <c r="P547" s="167"/>
      <c r="Q547" s="167"/>
      <c r="R547" s="167"/>
      <c r="S547" s="167"/>
      <c r="T547" s="167"/>
      <c r="U547" s="167"/>
      <c r="V547" s="167"/>
      <c r="W547" s="167"/>
      <c r="X547" s="167"/>
      <c r="Y547" s="167"/>
    </row>
    <row r="548" spans="1:25" ht="12.75" customHeight="1">
      <c r="A548" s="167"/>
      <c r="B548" s="167"/>
      <c r="C548" s="167"/>
      <c r="D548" s="167"/>
      <c r="E548" s="167"/>
      <c r="F548" s="167"/>
      <c r="G548" s="167"/>
      <c r="H548" s="169"/>
      <c r="I548" s="170"/>
      <c r="J548" s="167"/>
      <c r="K548" s="167"/>
      <c r="L548" s="170"/>
      <c r="M548" s="167"/>
      <c r="N548" s="170"/>
      <c r="O548" s="167"/>
      <c r="P548" s="167"/>
      <c r="Q548" s="167"/>
      <c r="R548" s="167"/>
      <c r="S548" s="167"/>
      <c r="T548" s="167"/>
      <c r="U548" s="167"/>
      <c r="V548" s="167"/>
      <c r="W548" s="167"/>
      <c r="X548" s="167"/>
      <c r="Y548" s="167"/>
    </row>
    <row r="549" spans="1:25" ht="12.75" customHeight="1">
      <c r="A549" s="167"/>
      <c r="B549" s="167"/>
      <c r="C549" s="167"/>
      <c r="D549" s="167"/>
      <c r="E549" s="167"/>
      <c r="F549" s="167"/>
      <c r="G549" s="167"/>
      <c r="H549" s="169"/>
      <c r="I549" s="170"/>
      <c r="J549" s="167"/>
      <c r="K549" s="167"/>
      <c r="L549" s="170"/>
      <c r="M549" s="167"/>
      <c r="N549" s="170"/>
      <c r="O549" s="167"/>
      <c r="P549" s="167"/>
      <c r="Q549" s="167"/>
      <c r="R549" s="167"/>
      <c r="S549" s="167"/>
      <c r="T549" s="167"/>
      <c r="U549" s="167"/>
      <c r="V549" s="167"/>
      <c r="W549" s="167"/>
      <c r="X549" s="167"/>
      <c r="Y549" s="167"/>
    </row>
    <row r="550" spans="1:25" ht="12.75" customHeight="1">
      <c r="A550" s="167"/>
      <c r="B550" s="167"/>
      <c r="C550" s="167"/>
      <c r="D550" s="167"/>
      <c r="E550" s="167"/>
      <c r="F550" s="167"/>
      <c r="G550" s="167"/>
      <c r="H550" s="169"/>
      <c r="I550" s="170"/>
      <c r="J550" s="167"/>
      <c r="K550" s="167"/>
      <c r="L550" s="170"/>
      <c r="M550" s="167"/>
      <c r="N550" s="170"/>
      <c r="O550" s="167"/>
      <c r="P550" s="167"/>
      <c r="Q550" s="167"/>
      <c r="R550" s="167"/>
      <c r="S550" s="167"/>
      <c r="T550" s="167"/>
      <c r="U550" s="167"/>
      <c r="V550" s="167"/>
      <c r="W550" s="167"/>
      <c r="X550" s="167"/>
      <c r="Y550" s="167"/>
    </row>
    <row r="551" spans="1:25" ht="12.75" customHeight="1">
      <c r="A551" s="167"/>
      <c r="B551" s="167"/>
      <c r="C551" s="167"/>
      <c r="D551" s="167"/>
      <c r="E551" s="167"/>
      <c r="F551" s="167"/>
      <c r="G551" s="167"/>
      <c r="H551" s="169"/>
      <c r="I551" s="170"/>
      <c r="J551" s="167"/>
      <c r="K551" s="167"/>
      <c r="L551" s="170"/>
      <c r="M551" s="167"/>
      <c r="N551" s="170"/>
      <c r="O551" s="167"/>
      <c r="P551" s="167"/>
      <c r="Q551" s="167"/>
      <c r="R551" s="167"/>
      <c r="S551" s="167"/>
      <c r="T551" s="167"/>
      <c r="U551" s="167"/>
      <c r="V551" s="167"/>
      <c r="W551" s="167"/>
      <c r="X551" s="167"/>
      <c r="Y551" s="167"/>
    </row>
    <row r="552" spans="1:25" ht="12.75" customHeight="1">
      <c r="A552" s="167"/>
      <c r="B552" s="167"/>
      <c r="C552" s="167"/>
      <c r="D552" s="167"/>
      <c r="E552" s="167"/>
      <c r="F552" s="167"/>
      <c r="G552" s="167"/>
      <c r="H552" s="169"/>
      <c r="I552" s="170"/>
      <c r="J552" s="167"/>
      <c r="K552" s="167"/>
      <c r="L552" s="170"/>
      <c r="M552" s="167"/>
      <c r="N552" s="170"/>
      <c r="O552" s="167"/>
      <c r="P552" s="167"/>
      <c r="Q552" s="167"/>
      <c r="R552" s="167"/>
      <c r="S552" s="167"/>
      <c r="T552" s="167"/>
      <c r="U552" s="167"/>
      <c r="V552" s="167"/>
      <c r="W552" s="167"/>
      <c r="X552" s="167"/>
      <c r="Y552" s="167"/>
    </row>
    <row r="553" spans="1:25" ht="12.75" customHeight="1">
      <c r="A553" s="167"/>
      <c r="B553" s="167"/>
      <c r="C553" s="167"/>
      <c r="D553" s="167"/>
      <c r="E553" s="167"/>
      <c r="F553" s="167"/>
      <c r="G553" s="167"/>
      <c r="H553" s="169"/>
      <c r="I553" s="170"/>
      <c r="J553" s="167"/>
      <c r="K553" s="167"/>
      <c r="L553" s="170"/>
      <c r="M553" s="167"/>
      <c r="N553" s="170"/>
      <c r="O553" s="167"/>
      <c r="P553" s="167"/>
      <c r="Q553" s="167"/>
      <c r="R553" s="167"/>
      <c r="S553" s="167"/>
      <c r="T553" s="167"/>
      <c r="U553" s="167"/>
      <c r="V553" s="167"/>
      <c r="W553" s="167"/>
      <c r="X553" s="167"/>
      <c r="Y553" s="167"/>
    </row>
    <row r="554" spans="1:25" ht="12.75" customHeight="1">
      <c r="A554" s="167"/>
      <c r="B554" s="167"/>
      <c r="C554" s="167"/>
      <c r="D554" s="167"/>
      <c r="E554" s="167"/>
      <c r="F554" s="167"/>
      <c r="G554" s="167"/>
      <c r="H554" s="169"/>
      <c r="I554" s="170"/>
      <c r="J554" s="167"/>
      <c r="K554" s="167"/>
      <c r="L554" s="170"/>
      <c r="M554" s="167"/>
      <c r="N554" s="170"/>
      <c r="O554" s="167"/>
      <c r="P554" s="167"/>
      <c r="Q554" s="167"/>
      <c r="R554" s="167"/>
      <c r="S554" s="167"/>
      <c r="T554" s="167"/>
      <c r="U554" s="167"/>
      <c r="V554" s="167"/>
      <c r="W554" s="167"/>
      <c r="X554" s="167"/>
      <c r="Y554" s="167"/>
    </row>
    <row r="555" spans="1:25" ht="12.75" customHeight="1">
      <c r="A555" s="167"/>
      <c r="B555" s="167"/>
      <c r="C555" s="167"/>
      <c r="D555" s="167"/>
      <c r="E555" s="167"/>
      <c r="F555" s="167"/>
      <c r="G555" s="167"/>
      <c r="H555" s="169"/>
      <c r="I555" s="170"/>
      <c r="J555" s="167"/>
      <c r="K555" s="167"/>
      <c r="L555" s="170"/>
      <c r="M555" s="167"/>
      <c r="N555" s="170"/>
      <c r="O555" s="167"/>
      <c r="P555" s="167"/>
      <c r="Q555" s="167"/>
      <c r="R555" s="167"/>
      <c r="S555" s="167"/>
      <c r="T555" s="167"/>
      <c r="U555" s="167"/>
      <c r="V555" s="167"/>
      <c r="W555" s="167"/>
      <c r="X555" s="167"/>
      <c r="Y555" s="167"/>
    </row>
    <row r="556" spans="1:25" ht="12.75" customHeight="1">
      <c r="A556" s="167"/>
      <c r="B556" s="167"/>
      <c r="C556" s="167"/>
      <c r="D556" s="167"/>
      <c r="E556" s="167"/>
      <c r="F556" s="167"/>
      <c r="G556" s="167"/>
      <c r="H556" s="169"/>
      <c r="I556" s="170"/>
      <c r="J556" s="167"/>
      <c r="K556" s="167"/>
      <c r="L556" s="170"/>
      <c r="M556" s="167"/>
      <c r="N556" s="170"/>
      <c r="O556" s="167"/>
      <c r="P556" s="167"/>
      <c r="Q556" s="167"/>
      <c r="R556" s="167"/>
      <c r="S556" s="167"/>
      <c r="T556" s="167"/>
      <c r="U556" s="167"/>
      <c r="V556" s="167"/>
      <c r="W556" s="167"/>
      <c r="X556" s="167"/>
      <c r="Y556" s="167"/>
    </row>
    <row r="557" spans="1:25" ht="12.75" customHeight="1">
      <c r="A557" s="167"/>
      <c r="B557" s="167"/>
      <c r="C557" s="167"/>
      <c r="D557" s="167"/>
      <c r="E557" s="167"/>
      <c r="F557" s="167"/>
      <c r="G557" s="167"/>
      <c r="H557" s="169"/>
      <c r="I557" s="170"/>
      <c r="J557" s="167"/>
      <c r="K557" s="167"/>
      <c r="L557" s="170"/>
      <c r="M557" s="167"/>
      <c r="N557" s="170"/>
      <c r="O557" s="167"/>
      <c r="P557" s="167"/>
      <c r="Q557" s="167"/>
      <c r="R557" s="167"/>
      <c r="S557" s="167"/>
      <c r="T557" s="167"/>
      <c r="U557" s="167"/>
      <c r="V557" s="167"/>
      <c r="W557" s="167"/>
      <c r="X557" s="167"/>
      <c r="Y557" s="167"/>
    </row>
    <row r="558" spans="1:25" ht="12.75" customHeight="1">
      <c r="A558" s="167"/>
      <c r="B558" s="167"/>
      <c r="C558" s="167"/>
      <c r="D558" s="167"/>
      <c r="E558" s="167"/>
      <c r="F558" s="167"/>
      <c r="G558" s="167"/>
      <c r="H558" s="169"/>
      <c r="I558" s="170"/>
      <c r="J558" s="167"/>
      <c r="K558" s="167"/>
      <c r="L558" s="170"/>
      <c r="M558" s="167"/>
      <c r="N558" s="170"/>
      <c r="O558" s="167"/>
      <c r="P558" s="167"/>
      <c r="Q558" s="167"/>
      <c r="R558" s="167"/>
      <c r="S558" s="167"/>
      <c r="T558" s="167"/>
      <c r="U558" s="167"/>
      <c r="V558" s="167"/>
      <c r="W558" s="167"/>
      <c r="X558" s="167"/>
      <c r="Y558" s="167"/>
    </row>
    <row r="559" spans="1:25" ht="12.75" customHeight="1">
      <c r="A559" s="167"/>
      <c r="B559" s="167"/>
      <c r="C559" s="167"/>
      <c r="D559" s="167"/>
      <c r="E559" s="167"/>
      <c r="F559" s="167"/>
      <c r="G559" s="167"/>
      <c r="H559" s="169"/>
      <c r="I559" s="170"/>
      <c r="J559" s="167"/>
      <c r="K559" s="167"/>
      <c r="L559" s="170"/>
      <c r="M559" s="167"/>
      <c r="N559" s="170"/>
      <c r="O559" s="167"/>
      <c r="P559" s="167"/>
      <c r="Q559" s="167"/>
      <c r="R559" s="167"/>
      <c r="S559" s="167"/>
      <c r="T559" s="167"/>
      <c r="U559" s="167"/>
      <c r="V559" s="167"/>
      <c r="W559" s="167"/>
      <c r="X559" s="167"/>
      <c r="Y559" s="167"/>
    </row>
    <row r="560" spans="1:25" ht="12.75" customHeight="1">
      <c r="A560" s="167"/>
      <c r="B560" s="167"/>
      <c r="C560" s="167"/>
      <c r="D560" s="167"/>
      <c r="E560" s="167"/>
      <c r="F560" s="167"/>
      <c r="G560" s="167"/>
      <c r="H560" s="169"/>
      <c r="I560" s="170"/>
      <c r="J560" s="167"/>
      <c r="K560" s="167"/>
      <c r="L560" s="170"/>
      <c r="M560" s="167"/>
      <c r="N560" s="170"/>
      <c r="O560" s="167"/>
      <c r="P560" s="167"/>
      <c r="Q560" s="167"/>
      <c r="R560" s="167"/>
      <c r="S560" s="167"/>
      <c r="T560" s="167"/>
      <c r="U560" s="167"/>
      <c r="V560" s="167"/>
      <c r="W560" s="167"/>
      <c r="X560" s="167"/>
      <c r="Y560" s="167"/>
    </row>
    <row r="561" spans="1:25" ht="12.75" customHeight="1">
      <c r="A561" s="167"/>
      <c r="B561" s="167"/>
      <c r="C561" s="167"/>
      <c r="D561" s="167"/>
      <c r="E561" s="167"/>
      <c r="F561" s="167"/>
      <c r="G561" s="167"/>
      <c r="H561" s="169"/>
      <c r="I561" s="170"/>
      <c r="J561" s="167"/>
      <c r="K561" s="167"/>
      <c r="L561" s="170"/>
      <c r="M561" s="167"/>
      <c r="N561" s="170"/>
      <c r="O561" s="167"/>
      <c r="P561" s="167"/>
      <c r="Q561" s="167"/>
      <c r="R561" s="167"/>
      <c r="S561" s="167"/>
      <c r="T561" s="167"/>
      <c r="U561" s="167"/>
      <c r="V561" s="167"/>
      <c r="W561" s="167"/>
      <c r="X561" s="167"/>
      <c r="Y561" s="167"/>
    </row>
    <row r="562" spans="1:25" ht="12.75" customHeight="1">
      <c r="A562" s="167"/>
      <c r="B562" s="167"/>
      <c r="C562" s="167"/>
      <c r="D562" s="167"/>
      <c r="E562" s="167"/>
      <c r="F562" s="167"/>
      <c r="G562" s="167"/>
      <c r="H562" s="169"/>
      <c r="I562" s="170"/>
      <c r="J562" s="167"/>
      <c r="K562" s="167"/>
      <c r="L562" s="170"/>
      <c r="M562" s="167"/>
      <c r="N562" s="170"/>
      <c r="O562" s="167"/>
      <c r="P562" s="167"/>
      <c r="Q562" s="167"/>
      <c r="R562" s="167"/>
      <c r="S562" s="167"/>
      <c r="T562" s="167"/>
      <c r="U562" s="167"/>
      <c r="V562" s="167"/>
      <c r="W562" s="167"/>
      <c r="X562" s="167"/>
      <c r="Y562" s="167"/>
    </row>
    <row r="563" spans="1:25" ht="12.75" customHeight="1">
      <c r="A563" s="167"/>
      <c r="B563" s="167"/>
      <c r="C563" s="167"/>
      <c r="D563" s="167"/>
      <c r="E563" s="167"/>
      <c r="F563" s="167"/>
      <c r="G563" s="167"/>
      <c r="H563" s="169"/>
      <c r="I563" s="170"/>
      <c r="J563" s="167"/>
      <c r="K563" s="167"/>
      <c r="L563" s="170"/>
      <c r="M563" s="167"/>
      <c r="N563" s="170"/>
      <c r="O563" s="167"/>
      <c r="P563" s="167"/>
      <c r="Q563" s="167"/>
      <c r="R563" s="167"/>
      <c r="S563" s="167"/>
      <c r="T563" s="167"/>
      <c r="U563" s="167"/>
      <c r="V563" s="167"/>
      <c r="W563" s="167"/>
      <c r="X563" s="167"/>
      <c r="Y563" s="167"/>
    </row>
    <row r="564" spans="1:25" ht="12.75" customHeight="1">
      <c r="A564" s="167"/>
      <c r="B564" s="167"/>
      <c r="C564" s="167"/>
      <c r="D564" s="167"/>
      <c r="E564" s="167"/>
      <c r="F564" s="167"/>
      <c r="G564" s="167"/>
      <c r="H564" s="169"/>
      <c r="I564" s="170"/>
      <c r="J564" s="167"/>
      <c r="K564" s="167"/>
      <c r="L564" s="170"/>
      <c r="M564" s="167"/>
      <c r="N564" s="170"/>
      <c r="O564" s="167"/>
      <c r="P564" s="167"/>
      <c r="Q564" s="167"/>
      <c r="R564" s="167"/>
      <c r="S564" s="167"/>
      <c r="T564" s="167"/>
      <c r="U564" s="167"/>
      <c r="V564" s="167"/>
      <c r="W564" s="167"/>
      <c r="X564" s="167"/>
      <c r="Y564" s="167"/>
    </row>
    <row r="565" spans="1:25" ht="12.75" customHeight="1">
      <c r="A565" s="167"/>
      <c r="B565" s="167"/>
      <c r="C565" s="167"/>
      <c r="D565" s="167"/>
      <c r="E565" s="167"/>
      <c r="F565" s="167"/>
      <c r="G565" s="167"/>
      <c r="H565" s="169"/>
      <c r="I565" s="170"/>
      <c r="J565" s="167"/>
      <c r="K565" s="167"/>
      <c r="L565" s="170"/>
      <c r="M565" s="167"/>
      <c r="N565" s="170"/>
      <c r="O565" s="167"/>
      <c r="P565" s="167"/>
      <c r="Q565" s="167"/>
      <c r="R565" s="167"/>
      <c r="S565" s="167"/>
      <c r="T565" s="167"/>
      <c r="U565" s="167"/>
      <c r="V565" s="167"/>
      <c r="W565" s="167"/>
      <c r="X565" s="167"/>
      <c r="Y565" s="167"/>
    </row>
    <row r="566" spans="1:25" ht="12.75" customHeight="1">
      <c r="A566" s="167"/>
      <c r="B566" s="167"/>
      <c r="C566" s="167"/>
      <c r="D566" s="167"/>
      <c r="E566" s="167"/>
      <c r="F566" s="167"/>
      <c r="G566" s="167"/>
      <c r="H566" s="169"/>
      <c r="I566" s="170"/>
      <c r="J566" s="167"/>
      <c r="K566" s="167"/>
      <c r="L566" s="170"/>
      <c r="M566" s="167"/>
      <c r="N566" s="170"/>
      <c r="O566" s="167"/>
      <c r="P566" s="167"/>
      <c r="Q566" s="167"/>
      <c r="R566" s="167"/>
      <c r="S566" s="167"/>
      <c r="T566" s="167"/>
      <c r="U566" s="167"/>
      <c r="V566" s="167"/>
      <c r="W566" s="167"/>
      <c r="X566" s="167"/>
      <c r="Y566" s="167"/>
    </row>
    <row r="567" spans="1:25" ht="12.75" customHeight="1">
      <c r="A567" s="167"/>
      <c r="B567" s="167"/>
      <c r="C567" s="167"/>
      <c r="D567" s="167"/>
      <c r="E567" s="167"/>
      <c r="F567" s="167"/>
      <c r="G567" s="167"/>
      <c r="H567" s="169"/>
      <c r="I567" s="170"/>
      <c r="J567" s="167"/>
      <c r="K567" s="167"/>
      <c r="L567" s="170"/>
      <c r="M567" s="167"/>
      <c r="N567" s="170"/>
      <c r="O567" s="167"/>
      <c r="P567" s="167"/>
      <c r="Q567" s="167"/>
      <c r="R567" s="167"/>
      <c r="S567" s="167"/>
      <c r="T567" s="167"/>
      <c r="U567" s="167"/>
      <c r="V567" s="167"/>
      <c r="W567" s="167"/>
      <c r="X567" s="167"/>
      <c r="Y567" s="167"/>
    </row>
    <row r="568" spans="1:25" ht="12.75" customHeight="1">
      <c r="A568" s="167"/>
      <c r="B568" s="167"/>
      <c r="C568" s="167"/>
      <c r="D568" s="167"/>
      <c r="E568" s="167"/>
      <c r="F568" s="167"/>
      <c r="G568" s="167"/>
      <c r="H568" s="169"/>
      <c r="I568" s="170"/>
      <c r="J568" s="167"/>
      <c r="K568" s="167"/>
      <c r="L568" s="170"/>
      <c r="M568" s="167"/>
      <c r="N568" s="170"/>
      <c r="O568" s="167"/>
      <c r="P568" s="167"/>
      <c r="Q568" s="167"/>
      <c r="R568" s="167"/>
      <c r="S568" s="167"/>
      <c r="T568" s="167"/>
      <c r="U568" s="167"/>
      <c r="V568" s="167"/>
      <c r="W568" s="167"/>
      <c r="X568" s="167"/>
      <c r="Y568" s="167"/>
    </row>
    <row r="569" spans="1:25" ht="12.75" customHeight="1">
      <c r="A569" s="167"/>
      <c r="B569" s="167"/>
      <c r="C569" s="167"/>
      <c r="D569" s="167"/>
      <c r="E569" s="167"/>
      <c r="F569" s="167"/>
      <c r="G569" s="167"/>
      <c r="H569" s="169"/>
      <c r="I569" s="170"/>
      <c r="J569" s="167"/>
      <c r="K569" s="167"/>
      <c r="L569" s="170"/>
      <c r="M569" s="167"/>
      <c r="N569" s="170"/>
      <c r="O569" s="167"/>
      <c r="P569" s="167"/>
      <c r="Q569" s="167"/>
      <c r="R569" s="167"/>
      <c r="S569" s="167"/>
      <c r="T569" s="167"/>
      <c r="U569" s="167"/>
      <c r="V569" s="167"/>
      <c r="W569" s="167"/>
      <c r="X569" s="167"/>
      <c r="Y569" s="167"/>
    </row>
    <row r="570" spans="1:25" ht="12.75" customHeight="1">
      <c r="A570" s="167"/>
      <c r="B570" s="167"/>
      <c r="C570" s="167"/>
      <c r="D570" s="167"/>
      <c r="E570" s="167"/>
      <c r="F570" s="167"/>
      <c r="G570" s="167"/>
      <c r="H570" s="169"/>
      <c r="I570" s="170"/>
      <c r="J570" s="167"/>
      <c r="K570" s="167"/>
      <c r="L570" s="170"/>
      <c r="M570" s="167"/>
      <c r="N570" s="170"/>
      <c r="O570" s="167"/>
      <c r="P570" s="167"/>
      <c r="Q570" s="167"/>
      <c r="R570" s="167"/>
      <c r="S570" s="167"/>
      <c r="T570" s="167"/>
      <c r="U570" s="167"/>
      <c r="V570" s="167"/>
      <c r="W570" s="167"/>
      <c r="X570" s="167"/>
      <c r="Y570" s="167"/>
    </row>
    <row r="571" spans="1:25" ht="12.75" customHeight="1">
      <c r="A571" s="167"/>
      <c r="B571" s="167"/>
      <c r="C571" s="167"/>
      <c r="D571" s="167"/>
      <c r="E571" s="167"/>
      <c r="F571" s="167"/>
      <c r="G571" s="167"/>
      <c r="H571" s="169"/>
      <c r="I571" s="170"/>
      <c r="J571" s="167"/>
      <c r="K571" s="167"/>
      <c r="L571" s="170"/>
      <c r="M571" s="167"/>
      <c r="N571" s="170"/>
      <c r="O571" s="167"/>
      <c r="P571" s="167"/>
      <c r="Q571" s="167"/>
      <c r="R571" s="167"/>
      <c r="S571" s="167"/>
      <c r="T571" s="167"/>
      <c r="U571" s="167"/>
      <c r="V571" s="167"/>
      <c r="W571" s="167"/>
      <c r="X571" s="167"/>
      <c r="Y571" s="167"/>
    </row>
    <row r="572" spans="1:25" ht="12.75" customHeight="1">
      <c r="A572" s="167"/>
      <c r="B572" s="167"/>
      <c r="C572" s="167"/>
      <c r="D572" s="167"/>
      <c r="E572" s="167"/>
      <c r="F572" s="167"/>
      <c r="G572" s="167"/>
      <c r="H572" s="169"/>
      <c r="I572" s="170"/>
      <c r="J572" s="167"/>
      <c r="K572" s="167"/>
      <c r="L572" s="170"/>
      <c r="M572" s="167"/>
      <c r="N572" s="170"/>
      <c r="O572" s="167"/>
      <c r="P572" s="167"/>
      <c r="Q572" s="167"/>
      <c r="R572" s="167"/>
      <c r="S572" s="167"/>
      <c r="T572" s="167"/>
      <c r="U572" s="167"/>
      <c r="V572" s="167"/>
      <c r="W572" s="167"/>
      <c r="X572" s="167"/>
      <c r="Y572" s="167"/>
    </row>
    <row r="573" spans="1:25" ht="12.75" customHeight="1">
      <c r="A573" s="167"/>
      <c r="B573" s="167"/>
      <c r="C573" s="167"/>
      <c r="D573" s="167"/>
      <c r="E573" s="167"/>
      <c r="F573" s="167"/>
      <c r="G573" s="167"/>
      <c r="H573" s="169"/>
      <c r="I573" s="170"/>
      <c r="J573" s="167"/>
      <c r="K573" s="167"/>
      <c r="L573" s="170"/>
      <c r="M573" s="167"/>
      <c r="N573" s="170"/>
      <c r="O573" s="167"/>
      <c r="P573" s="167"/>
      <c r="Q573" s="167"/>
      <c r="R573" s="167"/>
      <c r="S573" s="167"/>
      <c r="T573" s="167"/>
      <c r="U573" s="167"/>
      <c r="V573" s="167"/>
      <c r="W573" s="167"/>
      <c r="X573" s="167"/>
      <c r="Y573" s="167"/>
    </row>
    <row r="574" spans="1:25" ht="12.75" customHeight="1">
      <c r="A574" s="167"/>
      <c r="B574" s="167"/>
      <c r="C574" s="167"/>
      <c r="D574" s="167"/>
      <c r="E574" s="167"/>
      <c r="F574" s="167"/>
      <c r="G574" s="167"/>
      <c r="H574" s="169"/>
      <c r="I574" s="170"/>
      <c r="J574" s="167"/>
      <c r="K574" s="167"/>
      <c r="L574" s="170"/>
      <c r="M574" s="167"/>
      <c r="N574" s="170"/>
      <c r="O574" s="167"/>
      <c r="P574" s="167"/>
      <c r="Q574" s="167"/>
      <c r="R574" s="167"/>
      <c r="S574" s="167"/>
      <c r="T574" s="167"/>
      <c r="U574" s="167"/>
      <c r="V574" s="167"/>
      <c r="W574" s="167"/>
      <c r="X574" s="167"/>
      <c r="Y574" s="167"/>
    </row>
    <row r="575" spans="1:25" ht="12.75" customHeight="1">
      <c r="A575" s="167"/>
      <c r="B575" s="167"/>
      <c r="C575" s="167"/>
      <c r="D575" s="167"/>
      <c r="E575" s="167"/>
      <c r="F575" s="167"/>
      <c r="G575" s="167"/>
      <c r="H575" s="169"/>
      <c r="I575" s="170"/>
      <c r="J575" s="167"/>
      <c r="K575" s="167"/>
      <c r="L575" s="170"/>
      <c r="M575" s="167"/>
      <c r="N575" s="170"/>
      <c r="O575" s="167"/>
      <c r="P575" s="167"/>
      <c r="Q575" s="167"/>
      <c r="R575" s="167"/>
      <c r="S575" s="167"/>
      <c r="T575" s="167"/>
      <c r="U575" s="167"/>
      <c r="V575" s="167"/>
      <c r="W575" s="167"/>
      <c r="X575" s="167"/>
      <c r="Y575" s="167"/>
    </row>
    <row r="576" spans="1:25" ht="12.75" customHeight="1">
      <c r="A576" s="167"/>
      <c r="B576" s="167"/>
      <c r="C576" s="167"/>
      <c r="D576" s="167"/>
      <c r="E576" s="167"/>
      <c r="F576" s="167"/>
      <c r="G576" s="167"/>
      <c r="H576" s="169"/>
      <c r="I576" s="170"/>
      <c r="J576" s="167"/>
      <c r="K576" s="167"/>
      <c r="L576" s="170"/>
      <c r="M576" s="167"/>
      <c r="N576" s="170"/>
      <c r="O576" s="167"/>
      <c r="P576" s="167"/>
      <c r="Q576" s="167"/>
      <c r="R576" s="167"/>
      <c r="S576" s="167"/>
      <c r="T576" s="167"/>
      <c r="U576" s="167"/>
      <c r="V576" s="167"/>
      <c r="W576" s="167"/>
      <c r="X576" s="167"/>
      <c r="Y576" s="167"/>
    </row>
    <row r="577" spans="1:25" ht="12.75" customHeight="1">
      <c r="A577" s="167"/>
      <c r="B577" s="167"/>
      <c r="C577" s="167"/>
      <c r="D577" s="167"/>
      <c r="E577" s="167"/>
      <c r="F577" s="167"/>
      <c r="G577" s="167"/>
      <c r="H577" s="169"/>
      <c r="I577" s="170"/>
      <c r="J577" s="167"/>
      <c r="K577" s="167"/>
      <c r="L577" s="170"/>
      <c r="M577" s="167"/>
      <c r="N577" s="170"/>
      <c r="O577" s="167"/>
      <c r="P577" s="167"/>
      <c r="Q577" s="167"/>
      <c r="R577" s="167"/>
      <c r="S577" s="167"/>
      <c r="T577" s="167"/>
      <c r="U577" s="167"/>
      <c r="V577" s="167"/>
      <c r="W577" s="167"/>
      <c r="X577" s="167"/>
      <c r="Y577" s="167"/>
    </row>
    <row r="578" spans="1:25" ht="12.75" customHeight="1">
      <c r="A578" s="167"/>
      <c r="B578" s="167"/>
      <c r="C578" s="167"/>
      <c r="D578" s="167"/>
      <c r="E578" s="167"/>
      <c r="F578" s="167"/>
      <c r="G578" s="167"/>
      <c r="H578" s="169"/>
      <c r="I578" s="170"/>
      <c r="J578" s="167"/>
      <c r="K578" s="167"/>
      <c r="L578" s="170"/>
      <c r="M578" s="167"/>
      <c r="N578" s="170"/>
      <c r="O578" s="167"/>
      <c r="P578" s="167"/>
      <c r="Q578" s="167"/>
      <c r="R578" s="167"/>
      <c r="S578" s="167"/>
      <c r="T578" s="167"/>
      <c r="U578" s="167"/>
      <c r="V578" s="167"/>
      <c r="W578" s="167"/>
      <c r="X578" s="167"/>
      <c r="Y578" s="167"/>
    </row>
    <row r="579" spans="1:25" ht="12.75" customHeight="1">
      <c r="A579" s="167"/>
      <c r="B579" s="167"/>
      <c r="C579" s="167"/>
      <c r="D579" s="167"/>
      <c r="E579" s="167"/>
      <c r="F579" s="167"/>
      <c r="G579" s="167"/>
      <c r="H579" s="169"/>
      <c r="I579" s="170"/>
      <c r="J579" s="167"/>
      <c r="K579" s="167"/>
      <c r="L579" s="170"/>
      <c r="M579" s="167"/>
      <c r="N579" s="170"/>
      <c r="O579" s="167"/>
      <c r="P579" s="167"/>
      <c r="Q579" s="167"/>
      <c r="R579" s="167"/>
      <c r="S579" s="167"/>
      <c r="T579" s="167"/>
      <c r="U579" s="167"/>
      <c r="V579" s="167"/>
      <c r="W579" s="167"/>
      <c r="X579" s="167"/>
      <c r="Y579" s="167"/>
    </row>
    <row r="580" spans="1:25" ht="12.75" customHeight="1">
      <c r="A580" s="167"/>
      <c r="B580" s="167"/>
      <c r="C580" s="167"/>
      <c r="D580" s="167"/>
      <c r="E580" s="167"/>
      <c r="F580" s="167"/>
      <c r="G580" s="167"/>
      <c r="H580" s="169"/>
      <c r="I580" s="170"/>
      <c r="J580" s="167"/>
      <c r="K580" s="167"/>
      <c r="L580" s="170"/>
      <c r="M580" s="167"/>
      <c r="N580" s="170"/>
      <c r="O580" s="167"/>
      <c r="P580" s="167"/>
      <c r="Q580" s="167"/>
      <c r="R580" s="167"/>
      <c r="S580" s="167"/>
      <c r="T580" s="167"/>
      <c r="U580" s="167"/>
      <c r="V580" s="167"/>
      <c r="W580" s="167"/>
      <c r="X580" s="167"/>
      <c r="Y580" s="167"/>
    </row>
    <row r="581" spans="1:25" ht="12.75" customHeight="1">
      <c r="A581" s="167"/>
      <c r="B581" s="167"/>
      <c r="C581" s="167"/>
      <c r="D581" s="167"/>
      <c r="E581" s="167"/>
      <c r="F581" s="167"/>
      <c r="G581" s="167"/>
      <c r="H581" s="169"/>
      <c r="I581" s="170"/>
      <c r="J581" s="167"/>
      <c r="K581" s="167"/>
      <c r="L581" s="170"/>
      <c r="M581" s="167"/>
      <c r="N581" s="170"/>
      <c r="O581" s="167"/>
      <c r="P581" s="167"/>
      <c r="Q581" s="167"/>
      <c r="R581" s="167"/>
      <c r="S581" s="167"/>
      <c r="T581" s="167"/>
      <c r="U581" s="167"/>
      <c r="V581" s="167"/>
      <c r="W581" s="167"/>
      <c r="X581" s="167"/>
      <c r="Y581" s="167"/>
    </row>
    <row r="582" spans="1:25" ht="12.75" customHeight="1">
      <c r="A582" s="167"/>
      <c r="B582" s="167"/>
      <c r="C582" s="167"/>
      <c r="D582" s="167"/>
      <c r="E582" s="167"/>
      <c r="F582" s="167"/>
      <c r="G582" s="167"/>
      <c r="H582" s="169"/>
      <c r="I582" s="170"/>
      <c r="J582" s="167"/>
      <c r="K582" s="167"/>
      <c r="L582" s="170"/>
      <c r="M582" s="167"/>
      <c r="N582" s="170"/>
      <c r="O582" s="167"/>
      <c r="P582" s="167"/>
      <c r="Q582" s="167"/>
      <c r="R582" s="167"/>
      <c r="S582" s="167"/>
      <c r="T582" s="167"/>
      <c r="U582" s="167"/>
      <c r="V582" s="167"/>
      <c r="W582" s="167"/>
      <c r="X582" s="167"/>
      <c r="Y582" s="167"/>
    </row>
    <row r="583" spans="1:25" ht="12.75" customHeight="1">
      <c r="A583" s="167"/>
      <c r="B583" s="167"/>
      <c r="C583" s="167"/>
      <c r="D583" s="167"/>
      <c r="E583" s="167"/>
      <c r="F583" s="167"/>
      <c r="G583" s="167"/>
      <c r="H583" s="169"/>
      <c r="I583" s="170"/>
      <c r="J583" s="167"/>
      <c r="K583" s="167"/>
      <c r="L583" s="170"/>
      <c r="M583" s="167"/>
      <c r="N583" s="170"/>
      <c r="O583" s="167"/>
      <c r="P583" s="167"/>
      <c r="Q583" s="167"/>
      <c r="R583" s="167"/>
      <c r="S583" s="167"/>
      <c r="T583" s="167"/>
      <c r="U583" s="167"/>
      <c r="V583" s="167"/>
      <c r="W583" s="167"/>
      <c r="X583" s="167"/>
      <c r="Y583" s="167"/>
    </row>
    <row r="584" spans="1:25" ht="12.75" customHeight="1">
      <c r="A584" s="167"/>
      <c r="B584" s="167"/>
      <c r="C584" s="167"/>
      <c r="D584" s="167"/>
      <c r="E584" s="167"/>
      <c r="F584" s="167"/>
      <c r="G584" s="167"/>
      <c r="H584" s="169"/>
      <c r="I584" s="170"/>
      <c r="J584" s="167"/>
      <c r="K584" s="167"/>
      <c r="L584" s="170"/>
      <c r="M584" s="167"/>
      <c r="N584" s="170"/>
      <c r="O584" s="167"/>
      <c r="P584" s="167"/>
      <c r="Q584" s="167"/>
      <c r="R584" s="167"/>
      <c r="S584" s="167"/>
      <c r="T584" s="167"/>
      <c r="U584" s="167"/>
      <c r="V584" s="167"/>
      <c r="W584" s="167"/>
      <c r="X584" s="167"/>
      <c r="Y584" s="167"/>
    </row>
    <row r="585" spans="1:25" ht="12.75" customHeight="1">
      <c r="A585" s="167"/>
      <c r="B585" s="167"/>
      <c r="C585" s="167"/>
      <c r="D585" s="167"/>
      <c r="E585" s="167"/>
      <c r="F585" s="167"/>
      <c r="G585" s="167"/>
      <c r="H585" s="169"/>
      <c r="I585" s="170"/>
      <c r="J585" s="167"/>
      <c r="K585" s="167"/>
      <c r="L585" s="170"/>
      <c r="M585" s="167"/>
      <c r="N585" s="170"/>
      <c r="O585" s="167"/>
      <c r="P585" s="167"/>
      <c r="Q585" s="167"/>
      <c r="R585" s="167"/>
      <c r="S585" s="167"/>
      <c r="T585" s="167"/>
      <c r="U585" s="167"/>
      <c r="V585" s="167"/>
      <c r="W585" s="167"/>
      <c r="X585" s="167"/>
      <c r="Y585" s="167"/>
    </row>
    <row r="586" spans="1:25" ht="12.75" customHeight="1">
      <c r="A586" s="167"/>
      <c r="B586" s="167"/>
      <c r="C586" s="167"/>
      <c r="D586" s="167"/>
      <c r="E586" s="167"/>
      <c r="F586" s="167"/>
      <c r="G586" s="167"/>
      <c r="H586" s="169"/>
      <c r="I586" s="170"/>
      <c r="J586" s="167"/>
      <c r="K586" s="167"/>
      <c r="L586" s="170"/>
      <c r="M586" s="167"/>
      <c r="N586" s="170"/>
      <c r="O586" s="167"/>
      <c r="P586" s="167"/>
      <c r="Q586" s="167"/>
      <c r="R586" s="167"/>
      <c r="S586" s="167"/>
      <c r="T586" s="167"/>
      <c r="U586" s="167"/>
      <c r="V586" s="167"/>
      <c r="W586" s="167"/>
      <c r="X586" s="167"/>
      <c r="Y586" s="167"/>
    </row>
    <row r="587" spans="1:25" ht="12.75" customHeight="1">
      <c r="A587" s="167"/>
      <c r="B587" s="167"/>
      <c r="C587" s="167"/>
      <c r="D587" s="167"/>
      <c r="E587" s="167"/>
      <c r="F587" s="167"/>
      <c r="G587" s="167"/>
      <c r="H587" s="169"/>
      <c r="I587" s="170"/>
      <c r="J587" s="167"/>
      <c r="K587" s="167"/>
      <c r="L587" s="170"/>
      <c r="M587" s="167"/>
      <c r="N587" s="170"/>
      <c r="O587" s="167"/>
      <c r="P587" s="167"/>
      <c r="Q587" s="167"/>
      <c r="R587" s="167"/>
      <c r="S587" s="167"/>
      <c r="T587" s="167"/>
      <c r="U587" s="167"/>
      <c r="V587" s="167"/>
      <c r="W587" s="167"/>
      <c r="X587" s="167"/>
      <c r="Y587" s="167"/>
    </row>
    <row r="588" spans="1:25" ht="12.75" customHeight="1">
      <c r="A588" s="167"/>
      <c r="B588" s="167"/>
      <c r="C588" s="167"/>
      <c r="D588" s="167"/>
      <c r="E588" s="167"/>
      <c r="F588" s="167"/>
      <c r="G588" s="167"/>
      <c r="H588" s="169"/>
      <c r="I588" s="170"/>
      <c r="J588" s="167"/>
      <c r="K588" s="167"/>
      <c r="L588" s="170"/>
      <c r="M588" s="167"/>
      <c r="N588" s="170"/>
      <c r="O588" s="167"/>
      <c r="P588" s="167"/>
      <c r="Q588" s="167"/>
      <c r="R588" s="167"/>
      <c r="S588" s="167"/>
      <c r="T588" s="167"/>
      <c r="U588" s="167"/>
      <c r="V588" s="167"/>
      <c r="W588" s="167"/>
      <c r="X588" s="167"/>
      <c r="Y588" s="167"/>
    </row>
    <row r="589" spans="1:25" ht="12.75" customHeight="1">
      <c r="A589" s="167"/>
      <c r="B589" s="167"/>
      <c r="C589" s="167"/>
      <c r="D589" s="167"/>
      <c r="E589" s="167"/>
      <c r="F589" s="167"/>
      <c r="G589" s="167"/>
      <c r="H589" s="169"/>
      <c r="I589" s="170"/>
      <c r="J589" s="167"/>
      <c r="K589" s="167"/>
      <c r="L589" s="170"/>
      <c r="M589" s="167"/>
      <c r="N589" s="170"/>
      <c r="O589" s="167"/>
      <c r="P589" s="167"/>
      <c r="Q589" s="167"/>
      <c r="R589" s="167"/>
      <c r="S589" s="167"/>
      <c r="T589" s="167"/>
      <c r="U589" s="167"/>
      <c r="V589" s="167"/>
      <c r="W589" s="167"/>
      <c r="X589" s="167"/>
      <c r="Y589" s="167"/>
    </row>
    <row r="590" spans="1:25" ht="12.75" customHeight="1">
      <c r="A590" s="167"/>
      <c r="B590" s="167"/>
      <c r="C590" s="167"/>
      <c r="D590" s="167"/>
      <c r="E590" s="167"/>
      <c r="F590" s="167"/>
      <c r="G590" s="167"/>
      <c r="H590" s="169"/>
      <c r="I590" s="170"/>
      <c r="J590" s="167"/>
      <c r="K590" s="167"/>
      <c r="L590" s="170"/>
      <c r="M590" s="167"/>
      <c r="N590" s="170"/>
      <c r="O590" s="167"/>
      <c r="P590" s="167"/>
      <c r="Q590" s="167"/>
      <c r="R590" s="167"/>
      <c r="S590" s="167"/>
      <c r="T590" s="167"/>
      <c r="U590" s="167"/>
      <c r="V590" s="167"/>
      <c r="W590" s="167"/>
      <c r="X590" s="167"/>
      <c r="Y590" s="167"/>
    </row>
    <row r="591" spans="1:25" ht="12.75" customHeight="1">
      <c r="A591" s="167"/>
      <c r="B591" s="167"/>
      <c r="C591" s="167"/>
      <c r="D591" s="167"/>
      <c r="E591" s="167"/>
      <c r="F591" s="167"/>
      <c r="G591" s="167"/>
      <c r="H591" s="169"/>
      <c r="I591" s="170"/>
      <c r="J591" s="167"/>
      <c r="K591" s="167"/>
      <c r="L591" s="170"/>
      <c r="M591" s="167"/>
      <c r="N591" s="170"/>
      <c r="O591" s="167"/>
      <c r="P591" s="167"/>
      <c r="Q591" s="167"/>
      <c r="R591" s="167"/>
      <c r="S591" s="167"/>
      <c r="T591" s="167"/>
      <c r="U591" s="167"/>
      <c r="V591" s="167"/>
      <c r="W591" s="167"/>
      <c r="X591" s="167"/>
      <c r="Y591" s="167"/>
    </row>
    <row r="592" spans="1:25" ht="12.75" customHeight="1">
      <c r="A592" s="167"/>
      <c r="B592" s="167"/>
      <c r="C592" s="167"/>
      <c r="D592" s="167"/>
      <c r="E592" s="167"/>
      <c r="F592" s="167"/>
      <c r="G592" s="167"/>
      <c r="H592" s="169"/>
      <c r="I592" s="170"/>
      <c r="J592" s="167"/>
      <c r="K592" s="167"/>
      <c r="L592" s="170"/>
      <c r="M592" s="167"/>
      <c r="N592" s="170"/>
      <c r="O592" s="167"/>
      <c r="P592" s="167"/>
      <c r="Q592" s="167"/>
      <c r="R592" s="167"/>
      <c r="S592" s="167"/>
      <c r="T592" s="167"/>
      <c r="U592" s="167"/>
      <c r="V592" s="167"/>
      <c r="W592" s="167"/>
      <c r="X592" s="167"/>
      <c r="Y592" s="167"/>
    </row>
    <row r="593" spans="1:25" ht="12.75" customHeight="1">
      <c r="A593" s="167"/>
      <c r="B593" s="167"/>
      <c r="C593" s="167"/>
      <c r="D593" s="167"/>
      <c r="E593" s="167"/>
      <c r="F593" s="167"/>
      <c r="G593" s="167"/>
      <c r="H593" s="169"/>
      <c r="I593" s="170"/>
      <c r="J593" s="167"/>
      <c r="K593" s="167"/>
      <c r="L593" s="170"/>
      <c r="M593" s="167"/>
      <c r="N593" s="170"/>
      <c r="O593" s="167"/>
      <c r="P593" s="167"/>
      <c r="Q593" s="167"/>
      <c r="R593" s="167"/>
      <c r="S593" s="167"/>
      <c r="T593" s="167"/>
      <c r="U593" s="167"/>
      <c r="V593" s="167"/>
      <c r="W593" s="167"/>
      <c r="X593" s="167"/>
      <c r="Y593" s="167"/>
    </row>
    <row r="594" spans="1:25" ht="12.75" customHeight="1">
      <c r="A594" s="167"/>
      <c r="B594" s="167"/>
      <c r="C594" s="167"/>
      <c r="D594" s="167"/>
      <c r="E594" s="167"/>
      <c r="F594" s="167"/>
      <c r="G594" s="167"/>
      <c r="H594" s="169"/>
      <c r="I594" s="170"/>
      <c r="J594" s="167"/>
      <c r="K594" s="167"/>
      <c r="L594" s="170"/>
      <c r="M594" s="167"/>
      <c r="N594" s="170"/>
      <c r="O594" s="167"/>
      <c r="P594" s="167"/>
      <c r="Q594" s="167"/>
      <c r="R594" s="167"/>
      <c r="S594" s="167"/>
      <c r="T594" s="167"/>
      <c r="U594" s="167"/>
      <c r="V594" s="167"/>
      <c r="W594" s="167"/>
      <c r="X594" s="167"/>
      <c r="Y594" s="167"/>
    </row>
    <row r="595" spans="1:25" ht="12.75" customHeight="1">
      <c r="A595" s="167"/>
      <c r="B595" s="167"/>
      <c r="C595" s="167"/>
      <c r="D595" s="167"/>
      <c r="E595" s="167"/>
      <c r="F595" s="167"/>
      <c r="G595" s="167"/>
      <c r="H595" s="169"/>
      <c r="I595" s="170"/>
      <c r="J595" s="167"/>
      <c r="K595" s="167"/>
      <c r="L595" s="170"/>
      <c r="M595" s="167"/>
      <c r="N595" s="170"/>
      <c r="O595" s="167"/>
      <c r="P595" s="167"/>
      <c r="Q595" s="167"/>
      <c r="R595" s="167"/>
      <c r="S595" s="167"/>
      <c r="T595" s="167"/>
      <c r="U595" s="167"/>
      <c r="V595" s="167"/>
      <c r="W595" s="167"/>
      <c r="X595" s="167"/>
      <c r="Y595" s="167"/>
    </row>
    <row r="596" spans="1:25" ht="12.75" customHeight="1">
      <c r="A596" s="167"/>
      <c r="B596" s="167"/>
      <c r="C596" s="167"/>
      <c r="D596" s="167"/>
      <c r="E596" s="167"/>
      <c r="F596" s="167"/>
      <c r="G596" s="167"/>
      <c r="H596" s="169"/>
      <c r="I596" s="170"/>
      <c r="J596" s="167"/>
      <c r="K596" s="167"/>
      <c r="L596" s="170"/>
      <c r="M596" s="167"/>
      <c r="N596" s="170"/>
      <c r="O596" s="167"/>
      <c r="P596" s="167"/>
      <c r="Q596" s="167"/>
      <c r="R596" s="167"/>
      <c r="S596" s="167"/>
      <c r="T596" s="167"/>
      <c r="U596" s="167"/>
      <c r="V596" s="167"/>
      <c r="W596" s="167"/>
      <c r="X596" s="167"/>
      <c r="Y596" s="167"/>
    </row>
    <row r="597" spans="1:25" ht="12.75" customHeight="1">
      <c r="A597" s="167"/>
      <c r="B597" s="167"/>
      <c r="C597" s="167"/>
      <c r="D597" s="167"/>
      <c r="E597" s="167"/>
      <c r="F597" s="167"/>
      <c r="G597" s="167"/>
      <c r="H597" s="169"/>
      <c r="I597" s="170"/>
      <c r="J597" s="167"/>
      <c r="K597" s="167"/>
      <c r="L597" s="170"/>
      <c r="M597" s="167"/>
      <c r="N597" s="170"/>
      <c r="O597" s="167"/>
      <c r="P597" s="167"/>
      <c r="Q597" s="167"/>
      <c r="R597" s="167"/>
      <c r="S597" s="167"/>
      <c r="T597" s="167"/>
      <c r="U597" s="167"/>
      <c r="V597" s="167"/>
      <c r="W597" s="167"/>
      <c r="X597" s="167"/>
      <c r="Y597" s="167"/>
    </row>
    <row r="598" spans="1:25" ht="12.75" customHeight="1">
      <c r="A598" s="167"/>
      <c r="B598" s="167"/>
      <c r="C598" s="167"/>
      <c r="D598" s="167"/>
      <c r="E598" s="167"/>
      <c r="F598" s="167"/>
      <c r="G598" s="167"/>
      <c r="H598" s="169"/>
      <c r="I598" s="170"/>
      <c r="J598" s="167"/>
      <c r="K598" s="167"/>
      <c r="L598" s="170"/>
      <c r="M598" s="167"/>
      <c r="N598" s="170"/>
      <c r="O598" s="167"/>
      <c r="P598" s="167"/>
      <c r="Q598" s="167"/>
      <c r="R598" s="167"/>
      <c r="S598" s="167"/>
      <c r="T598" s="167"/>
      <c r="U598" s="167"/>
      <c r="V598" s="167"/>
      <c r="W598" s="167"/>
      <c r="X598" s="167"/>
      <c r="Y598" s="167"/>
    </row>
    <row r="599" spans="1:25" ht="12.75" customHeight="1">
      <c r="A599" s="167"/>
      <c r="B599" s="167"/>
      <c r="C599" s="167"/>
      <c r="D599" s="167"/>
      <c r="E599" s="167"/>
      <c r="F599" s="167"/>
      <c r="G599" s="167"/>
      <c r="H599" s="169"/>
      <c r="I599" s="170"/>
      <c r="J599" s="167"/>
      <c r="K599" s="167"/>
      <c r="L599" s="170"/>
      <c r="M599" s="167"/>
      <c r="N599" s="170"/>
      <c r="O599" s="167"/>
      <c r="P599" s="167"/>
      <c r="Q599" s="167"/>
      <c r="R599" s="167"/>
      <c r="S599" s="167"/>
      <c r="T599" s="167"/>
      <c r="U599" s="167"/>
      <c r="V599" s="167"/>
      <c r="W599" s="167"/>
      <c r="X599" s="167"/>
      <c r="Y599" s="167"/>
    </row>
    <row r="600" spans="1:25" ht="12.75" customHeight="1">
      <c r="A600" s="167"/>
      <c r="B600" s="167"/>
      <c r="C600" s="167"/>
      <c r="D600" s="167"/>
      <c r="E600" s="167"/>
      <c r="F600" s="167"/>
      <c r="G600" s="167"/>
      <c r="H600" s="169"/>
      <c r="I600" s="170"/>
      <c r="J600" s="167"/>
      <c r="K600" s="167"/>
      <c r="L600" s="170"/>
      <c r="M600" s="167"/>
      <c r="N600" s="170"/>
      <c r="O600" s="167"/>
      <c r="P600" s="167"/>
      <c r="Q600" s="167"/>
      <c r="R600" s="167"/>
      <c r="S600" s="167"/>
      <c r="T600" s="167"/>
      <c r="U600" s="167"/>
      <c r="V600" s="167"/>
      <c r="W600" s="167"/>
      <c r="X600" s="167"/>
      <c r="Y600" s="167"/>
    </row>
    <row r="601" spans="1:25" ht="12.75" customHeight="1">
      <c r="A601" s="167"/>
      <c r="B601" s="167"/>
      <c r="C601" s="167"/>
      <c r="D601" s="167"/>
      <c r="E601" s="167"/>
      <c r="F601" s="167"/>
      <c r="G601" s="167"/>
      <c r="H601" s="169"/>
      <c r="I601" s="170"/>
      <c r="J601" s="167"/>
      <c r="K601" s="167"/>
      <c r="L601" s="170"/>
      <c r="M601" s="167"/>
      <c r="N601" s="170"/>
      <c r="O601" s="167"/>
      <c r="P601" s="167"/>
      <c r="Q601" s="167"/>
      <c r="R601" s="167"/>
      <c r="S601" s="167"/>
      <c r="T601" s="167"/>
      <c r="U601" s="167"/>
      <c r="V601" s="167"/>
      <c r="W601" s="167"/>
      <c r="X601" s="167"/>
      <c r="Y601" s="167"/>
    </row>
    <row r="602" spans="1:25" ht="12.75" customHeight="1">
      <c r="A602" s="167"/>
      <c r="B602" s="167"/>
      <c r="C602" s="167"/>
      <c r="D602" s="167"/>
      <c r="E602" s="167"/>
      <c r="F602" s="167"/>
      <c r="G602" s="167"/>
      <c r="H602" s="169"/>
      <c r="I602" s="170"/>
      <c r="J602" s="167"/>
      <c r="K602" s="167"/>
      <c r="L602" s="170"/>
      <c r="M602" s="167"/>
      <c r="N602" s="170"/>
      <c r="O602" s="167"/>
      <c r="P602" s="167"/>
      <c r="Q602" s="167"/>
      <c r="R602" s="167"/>
      <c r="S602" s="167"/>
      <c r="T602" s="167"/>
      <c r="U602" s="167"/>
      <c r="V602" s="167"/>
      <c r="W602" s="167"/>
      <c r="X602" s="167"/>
      <c r="Y602" s="167"/>
    </row>
    <row r="603" spans="1:25" ht="12.75" customHeight="1">
      <c r="A603" s="167"/>
      <c r="B603" s="167"/>
      <c r="C603" s="167"/>
      <c r="D603" s="167"/>
      <c r="E603" s="167"/>
      <c r="F603" s="167"/>
      <c r="G603" s="167"/>
      <c r="H603" s="169"/>
      <c r="I603" s="170"/>
      <c r="J603" s="167"/>
      <c r="K603" s="167"/>
      <c r="L603" s="170"/>
      <c r="M603" s="167"/>
      <c r="N603" s="170"/>
      <c r="O603" s="167"/>
      <c r="P603" s="167"/>
      <c r="Q603" s="167"/>
      <c r="R603" s="167"/>
      <c r="S603" s="167"/>
      <c r="T603" s="167"/>
      <c r="U603" s="167"/>
      <c r="V603" s="167"/>
      <c r="W603" s="167"/>
      <c r="X603" s="167"/>
      <c r="Y603" s="167"/>
    </row>
    <row r="604" spans="1:25" ht="12.75" customHeight="1">
      <c r="A604" s="167"/>
      <c r="B604" s="167"/>
      <c r="C604" s="167"/>
      <c r="D604" s="167"/>
      <c r="E604" s="167"/>
      <c r="F604" s="167"/>
      <c r="G604" s="167"/>
      <c r="H604" s="169"/>
      <c r="I604" s="170"/>
      <c r="J604" s="167"/>
      <c r="K604" s="167"/>
      <c r="L604" s="170"/>
      <c r="M604" s="167"/>
      <c r="N604" s="170"/>
      <c r="O604" s="167"/>
      <c r="P604" s="167"/>
      <c r="Q604" s="167"/>
      <c r="R604" s="167"/>
      <c r="S604" s="167"/>
      <c r="T604" s="167"/>
      <c r="U604" s="167"/>
      <c r="V604" s="167"/>
      <c r="W604" s="167"/>
      <c r="X604" s="167"/>
      <c r="Y604" s="167"/>
    </row>
    <row r="605" spans="1:25" ht="12.75" customHeight="1">
      <c r="A605" s="167"/>
      <c r="B605" s="167"/>
      <c r="C605" s="167"/>
      <c r="D605" s="167"/>
      <c r="E605" s="167"/>
      <c r="F605" s="167"/>
      <c r="G605" s="167"/>
      <c r="H605" s="169"/>
      <c r="I605" s="170"/>
      <c r="J605" s="167"/>
      <c r="K605" s="167"/>
      <c r="L605" s="170"/>
      <c r="M605" s="167"/>
      <c r="N605" s="170"/>
      <c r="O605" s="167"/>
      <c r="P605" s="167"/>
      <c r="Q605" s="167"/>
      <c r="R605" s="167"/>
      <c r="S605" s="167"/>
      <c r="T605" s="167"/>
      <c r="U605" s="167"/>
      <c r="V605" s="167"/>
      <c r="W605" s="167"/>
      <c r="X605" s="167"/>
      <c r="Y605" s="167"/>
    </row>
    <row r="606" spans="1:25" ht="12.75" customHeight="1">
      <c r="A606" s="167"/>
      <c r="B606" s="167"/>
      <c r="C606" s="167"/>
      <c r="D606" s="167"/>
      <c r="E606" s="167"/>
      <c r="F606" s="167"/>
      <c r="G606" s="167"/>
      <c r="H606" s="169"/>
      <c r="I606" s="170"/>
      <c r="J606" s="167"/>
      <c r="K606" s="167"/>
      <c r="L606" s="170"/>
      <c r="M606" s="167"/>
      <c r="N606" s="170"/>
      <c r="O606" s="167"/>
      <c r="P606" s="167"/>
      <c r="Q606" s="167"/>
      <c r="R606" s="167"/>
      <c r="S606" s="167"/>
      <c r="T606" s="167"/>
      <c r="U606" s="167"/>
      <c r="V606" s="167"/>
      <c r="W606" s="167"/>
      <c r="X606" s="167"/>
      <c r="Y606" s="167"/>
    </row>
    <row r="607" spans="1:25" ht="12.75" customHeight="1">
      <c r="A607" s="167"/>
      <c r="B607" s="167"/>
      <c r="C607" s="167"/>
      <c r="D607" s="167"/>
      <c r="E607" s="167"/>
      <c r="F607" s="167"/>
      <c r="G607" s="167"/>
      <c r="H607" s="169"/>
      <c r="I607" s="170"/>
      <c r="J607" s="167"/>
      <c r="K607" s="167"/>
      <c r="L607" s="170"/>
      <c r="M607" s="167"/>
      <c r="N607" s="170"/>
      <c r="O607" s="167"/>
      <c r="P607" s="167"/>
      <c r="Q607" s="167"/>
      <c r="R607" s="167"/>
      <c r="S607" s="167"/>
      <c r="T607" s="167"/>
      <c r="U607" s="167"/>
      <c r="V607" s="167"/>
      <c r="W607" s="167"/>
      <c r="X607" s="167"/>
      <c r="Y607" s="167"/>
    </row>
    <row r="608" spans="1:25" ht="12.75" customHeight="1">
      <c r="A608" s="167"/>
      <c r="B608" s="167"/>
      <c r="C608" s="167"/>
      <c r="D608" s="167"/>
      <c r="E608" s="167"/>
      <c r="F608" s="167"/>
      <c r="G608" s="167"/>
      <c r="H608" s="169"/>
      <c r="I608" s="170"/>
      <c r="J608" s="167"/>
      <c r="K608" s="167"/>
      <c r="L608" s="170"/>
      <c r="M608" s="167"/>
      <c r="N608" s="170"/>
      <c r="O608" s="167"/>
      <c r="P608" s="167"/>
      <c r="Q608" s="167"/>
      <c r="R608" s="167"/>
      <c r="S608" s="167"/>
      <c r="T608" s="167"/>
      <c r="U608" s="167"/>
      <c r="V608" s="167"/>
      <c r="W608" s="167"/>
      <c r="X608" s="167"/>
      <c r="Y608" s="167"/>
    </row>
    <row r="609" spans="1:25" ht="12.75" customHeight="1">
      <c r="A609" s="167"/>
      <c r="B609" s="167"/>
      <c r="C609" s="167"/>
      <c r="D609" s="167"/>
      <c r="E609" s="167"/>
      <c r="F609" s="167"/>
      <c r="G609" s="167"/>
      <c r="H609" s="169"/>
      <c r="I609" s="170"/>
      <c r="J609" s="167"/>
      <c r="K609" s="167"/>
      <c r="L609" s="170"/>
      <c r="M609" s="167"/>
      <c r="N609" s="170"/>
      <c r="O609" s="167"/>
      <c r="P609" s="167"/>
      <c r="Q609" s="167"/>
      <c r="R609" s="167"/>
      <c r="S609" s="167"/>
      <c r="T609" s="167"/>
      <c r="U609" s="167"/>
      <c r="V609" s="167"/>
      <c r="W609" s="167"/>
      <c r="X609" s="167"/>
      <c r="Y609" s="167"/>
    </row>
    <row r="610" spans="1:25" ht="12.75" customHeight="1">
      <c r="A610" s="167"/>
      <c r="B610" s="167"/>
      <c r="C610" s="167"/>
      <c r="D610" s="167"/>
      <c r="E610" s="167"/>
      <c r="F610" s="167"/>
      <c r="G610" s="167"/>
      <c r="H610" s="169"/>
      <c r="I610" s="170"/>
      <c r="J610" s="167"/>
      <c r="K610" s="167"/>
      <c r="L610" s="170"/>
      <c r="M610" s="167"/>
      <c r="N610" s="170"/>
      <c r="O610" s="167"/>
      <c r="P610" s="167"/>
      <c r="Q610" s="167"/>
      <c r="R610" s="167"/>
      <c r="S610" s="167"/>
      <c r="T610" s="167"/>
      <c r="U610" s="167"/>
      <c r="V610" s="167"/>
      <c r="W610" s="167"/>
      <c r="X610" s="167"/>
      <c r="Y610" s="167"/>
    </row>
    <row r="611" spans="1:25" ht="12.75" customHeight="1">
      <c r="A611" s="167"/>
      <c r="B611" s="167"/>
      <c r="C611" s="167"/>
      <c r="D611" s="167"/>
      <c r="E611" s="167"/>
      <c r="F611" s="167"/>
      <c r="G611" s="167"/>
      <c r="H611" s="169"/>
      <c r="I611" s="170"/>
      <c r="J611" s="167"/>
      <c r="K611" s="167"/>
      <c r="L611" s="170"/>
      <c r="M611" s="167"/>
      <c r="N611" s="170"/>
      <c r="O611" s="167"/>
      <c r="P611" s="167"/>
      <c r="Q611" s="167"/>
      <c r="R611" s="167"/>
      <c r="S611" s="167"/>
      <c r="T611" s="167"/>
      <c r="U611" s="167"/>
      <c r="V611" s="167"/>
      <c r="W611" s="167"/>
      <c r="X611" s="167"/>
      <c r="Y611" s="167"/>
    </row>
    <row r="612" spans="1:25" ht="12.75" customHeight="1">
      <c r="A612" s="167"/>
      <c r="B612" s="167"/>
      <c r="C612" s="167"/>
      <c r="D612" s="167"/>
      <c r="E612" s="167"/>
      <c r="F612" s="167"/>
      <c r="G612" s="167"/>
      <c r="H612" s="169"/>
      <c r="I612" s="170"/>
      <c r="J612" s="167"/>
      <c r="K612" s="167"/>
      <c r="L612" s="170"/>
      <c r="M612" s="167"/>
      <c r="N612" s="170"/>
      <c r="O612" s="167"/>
      <c r="P612" s="167"/>
      <c r="Q612" s="167"/>
      <c r="R612" s="167"/>
      <c r="S612" s="167"/>
      <c r="T612" s="167"/>
      <c r="U612" s="167"/>
      <c r="V612" s="167"/>
      <c r="W612" s="167"/>
      <c r="X612" s="167"/>
      <c r="Y612" s="167"/>
    </row>
    <row r="613" spans="1:25" ht="12.75" customHeight="1">
      <c r="A613" s="167"/>
      <c r="B613" s="167"/>
      <c r="C613" s="167"/>
      <c r="D613" s="167"/>
      <c r="E613" s="167"/>
      <c r="F613" s="167"/>
      <c r="G613" s="167"/>
      <c r="H613" s="169"/>
      <c r="I613" s="170"/>
      <c r="J613" s="167"/>
      <c r="K613" s="167"/>
      <c r="L613" s="170"/>
      <c r="M613" s="167"/>
      <c r="N613" s="170"/>
      <c r="O613" s="167"/>
      <c r="P613" s="167"/>
      <c r="Q613" s="167"/>
      <c r="R613" s="167"/>
      <c r="S613" s="167"/>
      <c r="T613" s="167"/>
      <c r="U613" s="167"/>
      <c r="V613" s="167"/>
      <c r="W613" s="167"/>
      <c r="X613" s="167"/>
      <c r="Y613" s="167"/>
    </row>
    <row r="614" spans="1:25" ht="12.75" customHeight="1">
      <c r="A614" s="167"/>
      <c r="B614" s="167"/>
      <c r="C614" s="167"/>
      <c r="D614" s="167"/>
      <c r="E614" s="167"/>
      <c r="F614" s="167"/>
      <c r="G614" s="167"/>
      <c r="H614" s="169"/>
      <c r="I614" s="170"/>
      <c r="J614" s="167"/>
      <c r="K614" s="167"/>
      <c r="L614" s="170"/>
      <c r="M614" s="167"/>
      <c r="N614" s="170"/>
      <c r="O614" s="167"/>
      <c r="P614" s="167"/>
      <c r="Q614" s="167"/>
      <c r="R614" s="167"/>
      <c r="S614" s="167"/>
      <c r="T614" s="167"/>
      <c r="U614" s="167"/>
      <c r="V614" s="167"/>
      <c r="W614" s="167"/>
      <c r="X614" s="167"/>
      <c r="Y614" s="167"/>
    </row>
    <row r="615" spans="1:25" ht="12.75" customHeight="1">
      <c r="A615" s="167"/>
      <c r="B615" s="167"/>
      <c r="C615" s="167"/>
      <c r="D615" s="167"/>
      <c r="E615" s="167"/>
      <c r="F615" s="167"/>
      <c r="G615" s="167"/>
      <c r="H615" s="169"/>
      <c r="I615" s="170"/>
      <c r="J615" s="167"/>
      <c r="K615" s="167"/>
      <c r="L615" s="170"/>
      <c r="M615" s="167"/>
      <c r="N615" s="170"/>
      <c r="O615" s="167"/>
      <c r="P615" s="167"/>
      <c r="Q615" s="167"/>
      <c r="R615" s="167"/>
      <c r="S615" s="167"/>
      <c r="T615" s="167"/>
      <c r="U615" s="167"/>
      <c r="V615" s="167"/>
      <c r="W615" s="167"/>
      <c r="X615" s="167"/>
      <c r="Y615" s="167"/>
    </row>
    <row r="616" spans="1:25" ht="12.75" customHeight="1">
      <c r="A616" s="167"/>
      <c r="B616" s="167"/>
      <c r="C616" s="167"/>
      <c r="D616" s="167"/>
      <c r="E616" s="167"/>
      <c r="F616" s="167"/>
      <c r="G616" s="167"/>
      <c r="H616" s="169"/>
      <c r="I616" s="170"/>
      <c r="J616" s="167"/>
      <c r="K616" s="167"/>
      <c r="L616" s="170"/>
      <c r="M616" s="167"/>
      <c r="N616" s="170"/>
      <c r="O616" s="167"/>
      <c r="P616" s="167"/>
      <c r="Q616" s="167"/>
      <c r="R616" s="167"/>
      <c r="S616" s="167"/>
      <c r="T616" s="167"/>
      <c r="U616" s="167"/>
      <c r="V616" s="167"/>
      <c r="W616" s="167"/>
      <c r="X616" s="167"/>
      <c r="Y616" s="167"/>
    </row>
    <row r="617" spans="1:25" ht="12.75" customHeight="1">
      <c r="A617" s="167"/>
      <c r="B617" s="167"/>
      <c r="C617" s="167"/>
      <c r="D617" s="167"/>
      <c r="E617" s="167"/>
      <c r="F617" s="167"/>
      <c r="G617" s="167"/>
      <c r="H617" s="169"/>
      <c r="I617" s="170"/>
      <c r="J617" s="167"/>
      <c r="K617" s="167"/>
      <c r="L617" s="170"/>
      <c r="M617" s="167"/>
      <c r="N617" s="170"/>
      <c r="O617" s="167"/>
      <c r="P617" s="167"/>
      <c r="Q617" s="167"/>
      <c r="R617" s="167"/>
      <c r="S617" s="167"/>
      <c r="T617" s="167"/>
      <c r="U617" s="167"/>
      <c r="V617" s="167"/>
      <c r="W617" s="167"/>
      <c r="X617" s="167"/>
      <c r="Y617" s="167"/>
    </row>
    <row r="618" spans="1:25" ht="12.75" customHeight="1">
      <c r="A618" s="167"/>
      <c r="B618" s="167"/>
      <c r="C618" s="167"/>
      <c r="D618" s="167"/>
      <c r="E618" s="167"/>
      <c r="F618" s="167"/>
      <c r="G618" s="167"/>
      <c r="H618" s="169"/>
      <c r="I618" s="170"/>
      <c r="J618" s="167"/>
      <c r="K618" s="167"/>
      <c r="L618" s="170"/>
      <c r="M618" s="167"/>
      <c r="N618" s="170"/>
      <c r="O618" s="167"/>
      <c r="P618" s="167"/>
      <c r="Q618" s="167"/>
      <c r="R618" s="167"/>
      <c r="S618" s="167"/>
      <c r="T618" s="167"/>
      <c r="U618" s="167"/>
      <c r="V618" s="167"/>
      <c r="W618" s="167"/>
      <c r="X618" s="167"/>
      <c r="Y618" s="167"/>
    </row>
    <row r="619" spans="1:25" ht="12.75" customHeight="1">
      <c r="A619" s="167"/>
      <c r="B619" s="167"/>
      <c r="C619" s="167"/>
      <c r="D619" s="167"/>
      <c r="E619" s="167"/>
      <c r="F619" s="167"/>
      <c r="G619" s="167"/>
      <c r="H619" s="169"/>
      <c r="I619" s="170"/>
      <c r="J619" s="167"/>
      <c r="K619" s="167"/>
      <c r="L619" s="170"/>
      <c r="M619" s="167"/>
      <c r="N619" s="170"/>
      <c r="O619" s="167"/>
      <c r="P619" s="167"/>
      <c r="Q619" s="167"/>
      <c r="R619" s="167"/>
      <c r="S619" s="167"/>
      <c r="T619" s="167"/>
      <c r="U619" s="167"/>
      <c r="V619" s="167"/>
      <c r="W619" s="167"/>
      <c r="X619" s="167"/>
      <c r="Y619" s="167"/>
    </row>
    <row r="620" spans="1:25" ht="12.75" customHeight="1">
      <c r="A620" s="167"/>
      <c r="B620" s="167"/>
      <c r="C620" s="167"/>
      <c r="D620" s="167"/>
      <c r="E620" s="167"/>
      <c r="F620" s="167"/>
      <c r="G620" s="167"/>
      <c r="H620" s="169"/>
      <c r="I620" s="170"/>
      <c r="J620" s="167"/>
      <c r="K620" s="167"/>
      <c r="L620" s="170"/>
      <c r="M620" s="167"/>
      <c r="N620" s="170"/>
      <c r="O620" s="167"/>
      <c r="P620" s="167"/>
      <c r="Q620" s="167"/>
      <c r="R620" s="167"/>
      <c r="S620" s="167"/>
      <c r="T620" s="167"/>
      <c r="U620" s="167"/>
      <c r="V620" s="167"/>
      <c r="W620" s="167"/>
      <c r="X620" s="167"/>
      <c r="Y620" s="167"/>
    </row>
    <row r="621" spans="1:25" ht="12.75" customHeight="1">
      <c r="A621" s="167"/>
      <c r="B621" s="167"/>
      <c r="C621" s="167"/>
      <c r="D621" s="167"/>
      <c r="E621" s="167"/>
      <c r="F621" s="167"/>
      <c r="G621" s="167"/>
      <c r="H621" s="169"/>
      <c r="I621" s="170"/>
      <c r="J621" s="167"/>
      <c r="K621" s="167"/>
      <c r="L621" s="170"/>
      <c r="M621" s="167"/>
      <c r="N621" s="170"/>
      <c r="O621" s="167"/>
      <c r="P621" s="167"/>
      <c r="Q621" s="167"/>
      <c r="R621" s="167"/>
      <c r="S621" s="167"/>
      <c r="T621" s="167"/>
      <c r="U621" s="167"/>
      <c r="V621" s="167"/>
      <c r="W621" s="167"/>
      <c r="X621" s="167"/>
      <c r="Y621" s="167"/>
    </row>
    <row r="622" spans="1:25" ht="12.75" customHeight="1">
      <c r="A622" s="167"/>
      <c r="B622" s="167"/>
      <c r="C622" s="167"/>
      <c r="D622" s="167"/>
      <c r="E622" s="167"/>
      <c r="F622" s="167"/>
      <c r="G622" s="167"/>
      <c r="H622" s="169"/>
      <c r="I622" s="170"/>
      <c r="J622" s="167"/>
      <c r="K622" s="167"/>
      <c r="L622" s="170"/>
      <c r="M622" s="167"/>
      <c r="N622" s="170"/>
      <c r="O622" s="167"/>
      <c r="P622" s="167"/>
      <c r="Q622" s="167"/>
      <c r="R622" s="167"/>
      <c r="S622" s="167"/>
      <c r="T622" s="167"/>
      <c r="U622" s="167"/>
      <c r="V622" s="167"/>
      <c r="W622" s="167"/>
      <c r="X622" s="167"/>
      <c r="Y622" s="167"/>
    </row>
    <row r="623" spans="1:25" ht="12.75" customHeight="1">
      <c r="A623" s="167"/>
      <c r="B623" s="167"/>
      <c r="C623" s="167"/>
      <c r="D623" s="167"/>
      <c r="E623" s="167"/>
      <c r="F623" s="167"/>
      <c r="G623" s="167"/>
      <c r="H623" s="169"/>
      <c r="I623" s="170"/>
      <c r="J623" s="167"/>
      <c r="K623" s="167"/>
      <c r="L623" s="170"/>
      <c r="M623" s="167"/>
      <c r="N623" s="170"/>
      <c r="O623" s="167"/>
      <c r="P623" s="167"/>
      <c r="Q623" s="167"/>
      <c r="R623" s="167"/>
      <c r="S623" s="167"/>
      <c r="T623" s="167"/>
      <c r="U623" s="167"/>
      <c r="V623" s="167"/>
      <c r="W623" s="167"/>
      <c r="X623" s="167"/>
      <c r="Y623" s="167"/>
    </row>
    <row r="624" spans="1:25" ht="12.75" customHeight="1">
      <c r="A624" s="167"/>
      <c r="B624" s="167"/>
      <c r="C624" s="167"/>
      <c r="D624" s="167"/>
      <c r="E624" s="167"/>
      <c r="F624" s="167"/>
      <c r="G624" s="167"/>
      <c r="H624" s="169"/>
      <c r="I624" s="170"/>
      <c r="J624" s="167"/>
      <c r="K624" s="167"/>
      <c r="L624" s="170"/>
      <c r="M624" s="167"/>
      <c r="N624" s="170"/>
      <c r="O624" s="167"/>
      <c r="P624" s="167"/>
      <c r="Q624" s="167"/>
      <c r="R624" s="167"/>
      <c r="S624" s="167"/>
      <c r="T624" s="167"/>
      <c r="U624" s="167"/>
      <c r="V624" s="167"/>
      <c r="W624" s="167"/>
      <c r="X624" s="167"/>
      <c r="Y624" s="167"/>
    </row>
    <row r="625" spans="1:25" ht="12.75" customHeight="1">
      <c r="A625" s="167"/>
      <c r="B625" s="167"/>
      <c r="C625" s="167"/>
      <c r="D625" s="167"/>
      <c r="E625" s="167"/>
      <c r="F625" s="167"/>
      <c r="G625" s="167"/>
      <c r="H625" s="169"/>
      <c r="I625" s="170"/>
      <c r="J625" s="167"/>
      <c r="K625" s="167"/>
      <c r="L625" s="170"/>
      <c r="M625" s="167"/>
      <c r="N625" s="170"/>
      <c r="O625" s="167"/>
      <c r="P625" s="167"/>
      <c r="Q625" s="167"/>
      <c r="R625" s="167"/>
      <c r="S625" s="167"/>
      <c r="T625" s="167"/>
      <c r="U625" s="167"/>
      <c r="V625" s="167"/>
      <c r="W625" s="167"/>
      <c r="X625" s="167"/>
      <c r="Y625" s="167"/>
    </row>
    <row r="626" spans="1:25" ht="12.75" customHeight="1">
      <c r="A626" s="167"/>
      <c r="B626" s="167"/>
      <c r="C626" s="167"/>
      <c r="D626" s="167"/>
      <c r="E626" s="167"/>
      <c r="F626" s="167"/>
      <c r="G626" s="167"/>
      <c r="H626" s="169"/>
      <c r="I626" s="170"/>
      <c r="J626" s="167"/>
      <c r="K626" s="167"/>
      <c r="L626" s="170"/>
      <c r="M626" s="167"/>
      <c r="N626" s="170"/>
      <c r="O626" s="167"/>
      <c r="P626" s="167"/>
      <c r="Q626" s="167"/>
      <c r="R626" s="167"/>
      <c r="S626" s="167"/>
      <c r="T626" s="167"/>
      <c r="U626" s="167"/>
      <c r="V626" s="167"/>
      <c r="W626" s="167"/>
      <c r="X626" s="167"/>
      <c r="Y626" s="167"/>
    </row>
    <row r="627" spans="1:25" ht="12.75" customHeight="1">
      <c r="A627" s="167"/>
      <c r="B627" s="167"/>
      <c r="C627" s="167"/>
      <c r="D627" s="167"/>
      <c r="E627" s="167"/>
      <c r="F627" s="167"/>
      <c r="G627" s="167"/>
      <c r="H627" s="169"/>
      <c r="I627" s="170"/>
      <c r="J627" s="167"/>
      <c r="K627" s="167"/>
      <c r="L627" s="170"/>
      <c r="M627" s="167"/>
      <c r="N627" s="170"/>
      <c r="O627" s="167"/>
      <c r="P627" s="167"/>
      <c r="Q627" s="167"/>
      <c r="R627" s="167"/>
      <c r="S627" s="167"/>
      <c r="T627" s="167"/>
      <c r="U627" s="167"/>
      <c r="V627" s="167"/>
      <c r="W627" s="167"/>
      <c r="X627" s="167"/>
      <c r="Y627" s="167"/>
    </row>
    <row r="628" spans="1:25" ht="12.75" customHeight="1">
      <c r="A628" s="167"/>
      <c r="B628" s="167"/>
      <c r="C628" s="167"/>
      <c r="D628" s="167"/>
      <c r="E628" s="167"/>
      <c r="F628" s="167"/>
      <c r="G628" s="167"/>
      <c r="H628" s="169"/>
      <c r="I628" s="170"/>
      <c r="J628" s="167"/>
      <c r="K628" s="167"/>
      <c r="L628" s="170"/>
      <c r="M628" s="167"/>
      <c r="N628" s="170"/>
      <c r="O628" s="167"/>
      <c r="P628" s="167"/>
      <c r="Q628" s="167"/>
      <c r="R628" s="167"/>
      <c r="S628" s="167"/>
      <c r="T628" s="167"/>
      <c r="U628" s="167"/>
      <c r="V628" s="167"/>
      <c r="W628" s="167"/>
      <c r="X628" s="167"/>
      <c r="Y628" s="167"/>
    </row>
    <row r="629" spans="1:25" ht="12.75" customHeight="1">
      <c r="A629" s="167"/>
      <c r="B629" s="167"/>
      <c r="C629" s="167"/>
      <c r="D629" s="167"/>
      <c r="E629" s="167"/>
      <c r="F629" s="167"/>
      <c r="G629" s="167"/>
      <c r="H629" s="169"/>
      <c r="I629" s="170"/>
      <c r="J629" s="167"/>
      <c r="K629" s="167"/>
      <c r="L629" s="170"/>
      <c r="M629" s="167"/>
      <c r="N629" s="170"/>
      <c r="O629" s="167"/>
      <c r="P629" s="167"/>
      <c r="Q629" s="167"/>
      <c r="R629" s="167"/>
      <c r="S629" s="167"/>
      <c r="T629" s="167"/>
      <c r="U629" s="167"/>
      <c r="V629" s="167"/>
      <c r="W629" s="167"/>
      <c r="X629" s="167"/>
      <c r="Y629" s="167"/>
    </row>
    <row r="630" spans="1:25" ht="12.75" customHeight="1">
      <c r="A630" s="167"/>
      <c r="B630" s="167"/>
      <c r="C630" s="167"/>
      <c r="D630" s="167"/>
      <c r="E630" s="167"/>
      <c r="F630" s="167"/>
      <c r="G630" s="167"/>
      <c r="H630" s="169"/>
      <c r="I630" s="170"/>
      <c r="J630" s="167"/>
      <c r="K630" s="167"/>
      <c r="L630" s="170"/>
      <c r="M630" s="167"/>
      <c r="N630" s="170"/>
      <c r="O630" s="167"/>
      <c r="P630" s="167"/>
      <c r="Q630" s="167"/>
      <c r="R630" s="167"/>
      <c r="S630" s="167"/>
      <c r="T630" s="167"/>
      <c r="U630" s="167"/>
      <c r="V630" s="167"/>
      <c r="W630" s="167"/>
      <c r="X630" s="167"/>
      <c r="Y630" s="167"/>
    </row>
    <row r="631" spans="1:25" ht="12.75" customHeight="1">
      <c r="A631" s="167"/>
      <c r="B631" s="167"/>
      <c r="C631" s="167"/>
      <c r="D631" s="167"/>
      <c r="E631" s="167"/>
      <c r="F631" s="167"/>
      <c r="G631" s="167"/>
      <c r="H631" s="169"/>
      <c r="I631" s="170"/>
      <c r="J631" s="167"/>
      <c r="K631" s="167"/>
      <c r="L631" s="170"/>
      <c r="M631" s="167"/>
      <c r="N631" s="170"/>
      <c r="O631" s="167"/>
      <c r="P631" s="167"/>
      <c r="Q631" s="167"/>
      <c r="R631" s="167"/>
      <c r="S631" s="167"/>
      <c r="T631" s="167"/>
      <c r="U631" s="167"/>
      <c r="V631" s="167"/>
      <c r="W631" s="167"/>
      <c r="X631" s="167"/>
      <c r="Y631" s="167"/>
    </row>
    <row r="632" spans="1:25" ht="12.75" customHeight="1">
      <c r="A632" s="167"/>
      <c r="B632" s="167"/>
      <c r="C632" s="167"/>
      <c r="D632" s="167"/>
      <c r="E632" s="167"/>
      <c r="F632" s="167"/>
      <c r="G632" s="167"/>
      <c r="H632" s="169"/>
      <c r="I632" s="170"/>
      <c r="J632" s="167"/>
      <c r="K632" s="167"/>
      <c r="L632" s="170"/>
      <c r="M632" s="167"/>
      <c r="N632" s="170"/>
      <c r="O632" s="167"/>
      <c r="P632" s="167"/>
      <c r="Q632" s="167"/>
      <c r="R632" s="167"/>
      <c r="S632" s="167"/>
      <c r="T632" s="167"/>
      <c r="U632" s="167"/>
      <c r="V632" s="167"/>
      <c r="W632" s="167"/>
      <c r="X632" s="167"/>
      <c r="Y632" s="167"/>
    </row>
    <row r="633" spans="1:25" ht="12.75" customHeight="1">
      <c r="A633" s="167"/>
      <c r="B633" s="167"/>
      <c r="C633" s="167"/>
      <c r="D633" s="167"/>
      <c r="E633" s="167"/>
      <c r="F633" s="167"/>
      <c r="G633" s="167"/>
      <c r="H633" s="169"/>
      <c r="I633" s="170"/>
      <c r="J633" s="167"/>
      <c r="K633" s="167"/>
      <c r="L633" s="170"/>
      <c r="M633" s="167"/>
      <c r="N633" s="170"/>
      <c r="O633" s="167"/>
      <c r="P633" s="167"/>
      <c r="Q633" s="167"/>
      <c r="R633" s="167"/>
      <c r="S633" s="167"/>
      <c r="T633" s="167"/>
      <c r="U633" s="167"/>
      <c r="V633" s="167"/>
      <c r="W633" s="167"/>
      <c r="X633" s="167"/>
      <c r="Y633" s="167"/>
    </row>
    <row r="634" spans="1:25" ht="12.75" customHeight="1">
      <c r="A634" s="167"/>
      <c r="B634" s="167"/>
      <c r="C634" s="167"/>
      <c r="D634" s="167"/>
      <c r="E634" s="167"/>
      <c r="F634" s="167"/>
      <c r="G634" s="167"/>
      <c r="H634" s="169"/>
      <c r="I634" s="170"/>
      <c r="J634" s="167"/>
      <c r="K634" s="167"/>
      <c r="L634" s="170"/>
      <c r="M634" s="167"/>
      <c r="N634" s="170"/>
      <c r="O634" s="167"/>
      <c r="P634" s="167"/>
      <c r="Q634" s="167"/>
      <c r="R634" s="167"/>
      <c r="S634" s="167"/>
      <c r="T634" s="167"/>
      <c r="U634" s="167"/>
      <c r="V634" s="167"/>
      <c r="W634" s="167"/>
      <c r="X634" s="167"/>
      <c r="Y634" s="167"/>
    </row>
    <row r="635" spans="1:25" ht="12.75" customHeight="1">
      <c r="A635" s="167"/>
      <c r="B635" s="167"/>
      <c r="C635" s="167"/>
      <c r="D635" s="167"/>
      <c r="E635" s="167"/>
      <c r="F635" s="167"/>
      <c r="G635" s="167"/>
      <c r="H635" s="169"/>
      <c r="I635" s="170"/>
      <c r="J635" s="167"/>
      <c r="K635" s="167"/>
      <c r="L635" s="170"/>
      <c r="M635" s="167"/>
      <c r="N635" s="170"/>
      <c r="O635" s="167"/>
      <c r="P635" s="167"/>
      <c r="Q635" s="167"/>
      <c r="R635" s="167"/>
      <c r="S635" s="167"/>
      <c r="T635" s="167"/>
      <c r="U635" s="167"/>
      <c r="V635" s="167"/>
      <c r="W635" s="167"/>
      <c r="X635" s="167"/>
      <c r="Y635" s="167"/>
    </row>
    <row r="636" spans="1:25" ht="12.75" customHeight="1">
      <c r="A636" s="167"/>
      <c r="B636" s="167"/>
      <c r="C636" s="167"/>
      <c r="D636" s="167"/>
      <c r="E636" s="167"/>
      <c r="F636" s="167"/>
      <c r="G636" s="167"/>
      <c r="H636" s="169"/>
      <c r="I636" s="170"/>
      <c r="J636" s="167"/>
      <c r="K636" s="167"/>
      <c r="L636" s="170"/>
      <c r="M636" s="167"/>
      <c r="N636" s="170"/>
      <c r="O636" s="167"/>
      <c r="P636" s="167"/>
      <c r="Q636" s="167"/>
      <c r="R636" s="167"/>
      <c r="S636" s="167"/>
      <c r="T636" s="167"/>
      <c r="U636" s="167"/>
      <c r="V636" s="167"/>
      <c r="W636" s="167"/>
      <c r="X636" s="167"/>
      <c r="Y636" s="167"/>
    </row>
    <row r="637" spans="1:25" ht="12.75" customHeight="1">
      <c r="A637" s="167"/>
      <c r="B637" s="167"/>
      <c r="C637" s="167"/>
      <c r="D637" s="167"/>
      <c r="E637" s="167"/>
      <c r="F637" s="167"/>
      <c r="G637" s="167"/>
      <c r="H637" s="169"/>
      <c r="I637" s="170"/>
      <c r="J637" s="167"/>
      <c r="K637" s="167"/>
      <c r="L637" s="170"/>
      <c r="M637" s="167"/>
      <c r="N637" s="170"/>
      <c r="O637" s="167"/>
      <c r="P637" s="167"/>
      <c r="Q637" s="167"/>
      <c r="R637" s="167"/>
      <c r="S637" s="167"/>
      <c r="T637" s="167"/>
      <c r="U637" s="167"/>
      <c r="V637" s="167"/>
      <c r="W637" s="167"/>
      <c r="X637" s="167"/>
      <c r="Y637" s="167"/>
    </row>
    <row r="638" spans="1:25" ht="12.75" customHeight="1">
      <c r="A638" s="167"/>
      <c r="B638" s="167"/>
      <c r="C638" s="167"/>
      <c r="D638" s="167"/>
      <c r="E638" s="167"/>
      <c r="F638" s="167"/>
      <c r="G638" s="167"/>
      <c r="H638" s="169"/>
      <c r="I638" s="170"/>
      <c r="J638" s="167"/>
      <c r="K638" s="167"/>
      <c r="L638" s="170"/>
      <c r="M638" s="167"/>
      <c r="N638" s="170"/>
      <c r="O638" s="167"/>
      <c r="P638" s="167"/>
      <c r="Q638" s="167"/>
      <c r="R638" s="167"/>
      <c r="S638" s="167"/>
      <c r="T638" s="167"/>
      <c r="U638" s="167"/>
      <c r="V638" s="167"/>
      <c r="W638" s="167"/>
      <c r="X638" s="167"/>
      <c r="Y638" s="167"/>
    </row>
    <row r="639" spans="1:25" ht="12.75" customHeight="1">
      <c r="A639" s="167"/>
      <c r="B639" s="167"/>
      <c r="C639" s="167"/>
      <c r="D639" s="167"/>
      <c r="E639" s="167"/>
      <c r="F639" s="167"/>
      <c r="G639" s="167"/>
      <c r="H639" s="169"/>
      <c r="I639" s="170"/>
      <c r="J639" s="167"/>
      <c r="K639" s="167"/>
      <c r="L639" s="170"/>
      <c r="M639" s="167"/>
      <c r="N639" s="170"/>
      <c r="O639" s="167"/>
      <c r="P639" s="167"/>
      <c r="Q639" s="167"/>
      <c r="R639" s="167"/>
      <c r="S639" s="167"/>
      <c r="T639" s="167"/>
      <c r="U639" s="167"/>
      <c r="V639" s="167"/>
      <c r="W639" s="167"/>
      <c r="X639" s="167"/>
      <c r="Y639" s="167"/>
    </row>
    <row r="640" spans="1:25" ht="12.75" customHeight="1">
      <c r="A640" s="167"/>
      <c r="B640" s="167"/>
      <c r="C640" s="167"/>
      <c r="D640" s="167"/>
      <c r="E640" s="167"/>
      <c r="F640" s="167"/>
      <c r="G640" s="167"/>
      <c r="H640" s="169"/>
      <c r="I640" s="170"/>
      <c r="J640" s="167"/>
      <c r="K640" s="167"/>
      <c r="L640" s="170"/>
      <c r="M640" s="167"/>
      <c r="N640" s="170"/>
      <c r="O640" s="167"/>
      <c r="P640" s="167"/>
      <c r="Q640" s="167"/>
      <c r="R640" s="167"/>
      <c r="S640" s="167"/>
      <c r="T640" s="167"/>
      <c r="U640" s="167"/>
      <c r="V640" s="167"/>
      <c r="W640" s="167"/>
      <c r="X640" s="167"/>
      <c r="Y640" s="167"/>
    </row>
    <row r="641" spans="1:25" ht="12.75" customHeight="1">
      <c r="A641" s="167"/>
      <c r="B641" s="167"/>
      <c r="C641" s="167"/>
      <c r="D641" s="167"/>
      <c r="E641" s="167"/>
      <c r="F641" s="167"/>
      <c r="G641" s="167"/>
      <c r="H641" s="169"/>
      <c r="I641" s="170"/>
      <c r="J641" s="167"/>
      <c r="K641" s="167"/>
      <c r="L641" s="170"/>
      <c r="M641" s="167"/>
      <c r="N641" s="170"/>
      <c r="O641" s="167"/>
      <c r="P641" s="167"/>
      <c r="Q641" s="167"/>
      <c r="R641" s="167"/>
      <c r="S641" s="167"/>
      <c r="T641" s="167"/>
      <c r="U641" s="167"/>
      <c r="V641" s="167"/>
      <c r="W641" s="167"/>
      <c r="X641" s="167"/>
      <c r="Y641" s="167"/>
    </row>
    <row r="642" spans="1:25" ht="12.75" customHeight="1">
      <c r="A642" s="167"/>
      <c r="B642" s="167"/>
      <c r="C642" s="167"/>
      <c r="D642" s="167"/>
      <c r="E642" s="167"/>
      <c r="F642" s="167"/>
      <c r="G642" s="167"/>
      <c r="H642" s="169"/>
      <c r="I642" s="170"/>
      <c r="J642" s="167"/>
      <c r="K642" s="167"/>
      <c r="L642" s="170"/>
      <c r="M642" s="167"/>
      <c r="N642" s="170"/>
      <c r="O642" s="167"/>
      <c r="P642" s="167"/>
      <c r="Q642" s="167"/>
      <c r="R642" s="167"/>
      <c r="S642" s="167"/>
      <c r="T642" s="167"/>
      <c r="U642" s="167"/>
      <c r="V642" s="167"/>
      <c r="W642" s="167"/>
      <c r="X642" s="167"/>
      <c r="Y642" s="167"/>
    </row>
    <row r="643" spans="1:25" ht="12.75" customHeight="1">
      <c r="A643" s="167"/>
      <c r="B643" s="167"/>
      <c r="C643" s="167"/>
      <c r="D643" s="167"/>
      <c r="E643" s="167"/>
      <c r="F643" s="167"/>
      <c r="G643" s="167"/>
      <c r="H643" s="169"/>
      <c r="I643" s="170"/>
      <c r="J643" s="167"/>
      <c r="K643" s="167"/>
      <c r="L643" s="170"/>
      <c r="M643" s="167"/>
      <c r="N643" s="170"/>
      <c r="O643" s="167"/>
      <c r="P643" s="167"/>
      <c r="Q643" s="167"/>
      <c r="R643" s="167"/>
      <c r="S643" s="167"/>
      <c r="T643" s="167"/>
      <c r="U643" s="167"/>
      <c r="V643" s="167"/>
      <c r="W643" s="167"/>
      <c r="X643" s="167"/>
      <c r="Y643" s="167"/>
    </row>
    <row r="644" spans="1:25" ht="12.75" customHeight="1">
      <c r="A644" s="167"/>
      <c r="B644" s="167"/>
      <c r="C644" s="167"/>
      <c r="D644" s="167"/>
      <c r="E644" s="167"/>
      <c r="F644" s="167"/>
      <c r="G644" s="167"/>
      <c r="H644" s="169"/>
      <c r="I644" s="170"/>
      <c r="J644" s="167"/>
      <c r="K644" s="167"/>
      <c r="L644" s="170"/>
      <c r="M644" s="167"/>
      <c r="N644" s="170"/>
      <c r="O644" s="167"/>
      <c r="P644" s="167"/>
      <c r="Q644" s="167"/>
      <c r="R644" s="167"/>
      <c r="S644" s="167"/>
      <c r="T644" s="167"/>
      <c r="U644" s="167"/>
      <c r="V644" s="167"/>
      <c r="W644" s="167"/>
      <c r="X644" s="167"/>
      <c r="Y644" s="167"/>
    </row>
    <row r="645" spans="1:25" ht="12.75" customHeight="1">
      <c r="A645" s="167"/>
      <c r="B645" s="167"/>
      <c r="C645" s="167"/>
      <c r="D645" s="167"/>
      <c r="E645" s="167"/>
      <c r="F645" s="167"/>
      <c r="G645" s="167"/>
      <c r="H645" s="169"/>
      <c r="I645" s="170"/>
      <c r="J645" s="167"/>
      <c r="K645" s="167"/>
      <c r="L645" s="170"/>
      <c r="M645" s="167"/>
      <c r="N645" s="170"/>
      <c r="O645" s="167"/>
      <c r="P645" s="167"/>
      <c r="Q645" s="167"/>
      <c r="R645" s="167"/>
      <c r="S645" s="167"/>
      <c r="T645" s="167"/>
      <c r="U645" s="167"/>
      <c r="V645" s="167"/>
      <c r="W645" s="167"/>
      <c r="X645" s="167"/>
      <c r="Y645" s="167"/>
    </row>
    <row r="646" spans="1:25" ht="12.75" customHeight="1">
      <c r="A646" s="167"/>
      <c r="B646" s="167"/>
      <c r="C646" s="167"/>
      <c r="D646" s="167"/>
      <c r="E646" s="167"/>
      <c r="F646" s="167"/>
      <c r="G646" s="167"/>
      <c r="H646" s="169"/>
      <c r="I646" s="170"/>
      <c r="J646" s="167"/>
      <c r="K646" s="167"/>
      <c r="L646" s="170"/>
      <c r="M646" s="167"/>
      <c r="N646" s="170"/>
      <c r="O646" s="167"/>
      <c r="P646" s="167"/>
      <c r="Q646" s="167"/>
      <c r="R646" s="167"/>
      <c r="S646" s="167"/>
      <c r="T646" s="167"/>
      <c r="U646" s="167"/>
      <c r="V646" s="167"/>
      <c r="W646" s="167"/>
      <c r="X646" s="167"/>
      <c r="Y646" s="167"/>
    </row>
    <row r="647" spans="1:25" ht="12.75" customHeight="1">
      <c r="A647" s="167"/>
      <c r="B647" s="167"/>
      <c r="C647" s="167"/>
      <c r="D647" s="167"/>
      <c r="E647" s="167"/>
      <c r="F647" s="167"/>
      <c r="G647" s="167"/>
      <c r="H647" s="169"/>
      <c r="I647" s="170"/>
      <c r="J647" s="167"/>
      <c r="K647" s="167"/>
      <c r="L647" s="170"/>
      <c r="M647" s="167"/>
      <c r="N647" s="170"/>
      <c r="O647" s="167"/>
      <c r="P647" s="167"/>
      <c r="Q647" s="167"/>
      <c r="R647" s="167"/>
      <c r="S647" s="167"/>
      <c r="T647" s="167"/>
      <c r="U647" s="167"/>
      <c r="V647" s="167"/>
      <c r="W647" s="167"/>
      <c r="X647" s="167"/>
      <c r="Y647" s="167"/>
    </row>
    <row r="648" spans="1:25" ht="12.75" customHeight="1">
      <c r="A648" s="167"/>
      <c r="B648" s="167"/>
      <c r="C648" s="167"/>
      <c r="D648" s="167"/>
      <c r="E648" s="167"/>
      <c r="F648" s="167"/>
      <c r="G648" s="167"/>
      <c r="H648" s="169"/>
      <c r="I648" s="170"/>
      <c r="J648" s="167"/>
      <c r="K648" s="167"/>
      <c r="L648" s="170"/>
      <c r="M648" s="167"/>
      <c r="N648" s="170"/>
      <c r="O648" s="167"/>
      <c r="P648" s="167"/>
      <c r="Q648" s="167"/>
      <c r="R648" s="167"/>
      <c r="S648" s="167"/>
      <c r="T648" s="167"/>
      <c r="U648" s="167"/>
      <c r="V648" s="167"/>
      <c r="W648" s="167"/>
      <c r="X648" s="167"/>
      <c r="Y648" s="167"/>
    </row>
    <row r="649" spans="1:25" ht="12.75" customHeight="1">
      <c r="A649" s="167"/>
      <c r="B649" s="167"/>
      <c r="C649" s="167"/>
      <c r="D649" s="167"/>
      <c r="E649" s="167"/>
      <c r="F649" s="167"/>
      <c r="G649" s="167"/>
      <c r="H649" s="169"/>
      <c r="I649" s="170"/>
      <c r="J649" s="167"/>
      <c r="K649" s="167"/>
      <c r="L649" s="170"/>
      <c r="M649" s="167"/>
      <c r="N649" s="170"/>
      <c r="O649" s="167"/>
      <c r="P649" s="167"/>
      <c r="Q649" s="167"/>
      <c r="R649" s="167"/>
      <c r="S649" s="167"/>
      <c r="T649" s="167"/>
      <c r="U649" s="167"/>
      <c r="V649" s="167"/>
      <c r="W649" s="167"/>
      <c r="X649" s="167"/>
      <c r="Y649" s="167"/>
    </row>
    <row r="650" spans="1:25" ht="12.75" customHeight="1">
      <c r="A650" s="167"/>
      <c r="B650" s="167"/>
      <c r="C650" s="167"/>
      <c r="D650" s="167"/>
      <c r="E650" s="167"/>
      <c r="F650" s="167"/>
      <c r="G650" s="167"/>
      <c r="H650" s="169"/>
      <c r="I650" s="170"/>
      <c r="J650" s="167"/>
      <c r="K650" s="167"/>
      <c r="L650" s="170"/>
      <c r="M650" s="167"/>
      <c r="N650" s="170"/>
      <c r="O650" s="167"/>
      <c r="P650" s="167"/>
      <c r="Q650" s="167"/>
      <c r="R650" s="167"/>
      <c r="S650" s="167"/>
      <c r="T650" s="167"/>
      <c r="U650" s="167"/>
      <c r="V650" s="167"/>
      <c r="W650" s="167"/>
      <c r="X650" s="167"/>
      <c r="Y650" s="167"/>
    </row>
    <row r="651" spans="1:25" ht="12.75" customHeight="1">
      <c r="A651" s="167"/>
      <c r="B651" s="167"/>
      <c r="C651" s="167"/>
      <c r="D651" s="167"/>
      <c r="E651" s="167"/>
      <c r="F651" s="167"/>
      <c r="G651" s="167"/>
      <c r="H651" s="169"/>
      <c r="I651" s="170"/>
      <c r="J651" s="167"/>
      <c r="K651" s="167"/>
      <c r="L651" s="170"/>
      <c r="M651" s="167"/>
      <c r="N651" s="170"/>
      <c r="O651" s="167"/>
      <c r="P651" s="167"/>
      <c r="Q651" s="167"/>
      <c r="R651" s="167"/>
      <c r="S651" s="167"/>
      <c r="T651" s="167"/>
      <c r="U651" s="167"/>
      <c r="V651" s="167"/>
      <c r="W651" s="167"/>
      <c r="X651" s="167"/>
      <c r="Y651" s="167"/>
    </row>
    <row r="652" spans="1:25" ht="12.75" customHeight="1">
      <c r="A652" s="167"/>
      <c r="B652" s="167"/>
      <c r="C652" s="167"/>
      <c r="D652" s="167"/>
      <c r="E652" s="167"/>
      <c r="F652" s="167"/>
      <c r="G652" s="167"/>
      <c r="H652" s="169"/>
      <c r="I652" s="170"/>
      <c r="J652" s="167"/>
      <c r="K652" s="167"/>
      <c r="L652" s="170"/>
      <c r="M652" s="167"/>
      <c r="N652" s="170"/>
      <c r="O652" s="167"/>
      <c r="P652" s="167"/>
      <c r="Q652" s="167"/>
      <c r="R652" s="167"/>
      <c r="S652" s="167"/>
      <c r="T652" s="167"/>
      <c r="U652" s="167"/>
      <c r="V652" s="167"/>
      <c r="W652" s="167"/>
      <c r="X652" s="167"/>
      <c r="Y652" s="167"/>
    </row>
    <row r="653" spans="1:25" ht="12.75" customHeight="1">
      <c r="A653" s="167"/>
      <c r="B653" s="167"/>
      <c r="C653" s="167"/>
      <c r="D653" s="167"/>
      <c r="E653" s="167"/>
      <c r="F653" s="167"/>
      <c r="G653" s="167"/>
      <c r="H653" s="169"/>
      <c r="I653" s="170"/>
      <c r="J653" s="167"/>
      <c r="K653" s="167"/>
      <c r="L653" s="170"/>
      <c r="M653" s="167"/>
      <c r="N653" s="170"/>
      <c r="O653" s="167"/>
      <c r="P653" s="167"/>
      <c r="Q653" s="167"/>
      <c r="R653" s="167"/>
      <c r="S653" s="167"/>
      <c r="T653" s="167"/>
      <c r="U653" s="167"/>
      <c r="V653" s="167"/>
      <c r="W653" s="167"/>
      <c r="X653" s="167"/>
      <c r="Y653" s="167"/>
    </row>
    <row r="654" spans="1:25" ht="12.75" customHeight="1">
      <c r="A654" s="167"/>
      <c r="B654" s="167"/>
      <c r="C654" s="167"/>
      <c r="D654" s="167"/>
      <c r="E654" s="167"/>
      <c r="F654" s="167"/>
      <c r="G654" s="167"/>
      <c r="H654" s="169"/>
      <c r="I654" s="170"/>
      <c r="J654" s="167"/>
      <c r="K654" s="167"/>
      <c r="L654" s="170"/>
      <c r="M654" s="167"/>
      <c r="N654" s="170"/>
      <c r="O654" s="167"/>
      <c r="P654" s="167"/>
      <c r="Q654" s="167"/>
      <c r="R654" s="167"/>
      <c r="S654" s="167"/>
      <c r="T654" s="167"/>
      <c r="U654" s="167"/>
      <c r="V654" s="167"/>
      <c r="W654" s="167"/>
      <c r="X654" s="167"/>
      <c r="Y654" s="167"/>
    </row>
    <row r="655" spans="1:25" ht="12.75" customHeight="1">
      <c r="A655" s="167"/>
      <c r="B655" s="167"/>
      <c r="C655" s="167"/>
      <c r="D655" s="167"/>
      <c r="E655" s="167"/>
      <c r="F655" s="167"/>
      <c r="G655" s="167"/>
      <c r="H655" s="169"/>
      <c r="I655" s="170"/>
      <c r="J655" s="167"/>
      <c r="K655" s="167"/>
      <c r="L655" s="170"/>
      <c r="M655" s="167"/>
      <c r="N655" s="170"/>
      <c r="O655" s="167"/>
      <c r="P655" s="167"/>
      <c r="Q655" s="167"/>
      <c r="R655" s="167"/>
      <c r="S655" s="167"/>
      <c r="T655" s="167"/>
      <c r="U655" s="167"/>
      <c r="V655" s="167"/>
      <c r="W655" s="167"/>
      <c r="X655" s="167"/>
      <c r="Y655" s="167"/>
    </row>
    <row r="656" spans="1:25" ht="12.75" customHeight="1">
      <c r="A656" s="167"/>
      <c r="B656" s="167"/>
      <c r="C656" s="167"/>
      <c r="D656" s="167"/>
      <c r="E656" s="167"/>
      <c r="F656" s="167"/>
      <c r="G656" s="167"/>
      <c r="H656" s="169"/>
      <c r="I656" s="170"/>
      <c r="J656" s="167"/>
      <c r="K656" s="167"/>
      <c r="L656" s="170"/>
      <c r="M656" s="167"/>
      <c r="N656" s="170"/>
      <c r="O656" s="167"/>
      <c r="P656" s="167"/>
      <c r="Q656" s="167"/>
      <c r="R656" s="167"/>
      <c r="S656" s="167"/>
      <c r="T656" s="167"/>
      <c r="U656" s="167"/>
      <c r="V656" s="167"/>
      <c r="W656" s="167"/>
      <c r="X656" s="167"/>
      <c r="Y656" s="167"/>
    </row>
    <row r="657" spans="1:25" ht="12.75" customHeight="1">
      <c r="A657" s="167"/>
      <c r="B657" s="167"/>
      <c r="C657" s="167"/>
      <c r="D657" s="167"/>
      <c r="E657" s="167"/>
      <c r="F657" s="167"/>
      <c r="G657" s="167"/>
      <c r="H657" s="169"/>
      <c r="I657" s="170"/>
      <c r="J657" s="167"/>
      <c r="K657" s="167"/>
      <c r="L657" s="170"/>
      <c r="M657" s="167"/>
      <c r="N657" s="170"/>
      <c r="O657" s="167"/>
      <c r="P657" s="167"/>
      <c r="Q657" s="167"/>
      <c r="R657" s="167"/>
      <c r="S657" s="167"/>
      <c r="T657" s="167"/>
      <c r="U657" s="167"/>
      <c r="V657" s="167"/>
      <c r="W657" s="167"/>
      <c r="X657" s="167"/>
      <c r="Y657" s="167"/>
    </row>
    <row r="658" spans="1:25" ht="12.75" customHeight="1">
      <c r="A658" s="167"/>
      <c r="B658" s="167"/>
      <c r="C658" s="167"/>
      <c r="D658" s="167"/>
      <c r="E658" s="167"/>
      <c r="F658" s="167"/>
      <c r="G658" s="167"/>
      <c r="H658" s="169"/>
      <c r="I658" s="170"/>
      <c r="J658" s="167"/>
      <c r="K658" s="167"/>
      <c r="L658" s="170"/>
      <c r="M658" s="167"/>
      <c r="N658" s="170"/>
      <c r="O658" s="167"/>
      <c r="P658" s="167"/>
      <c r="Q658" s="167"/>
      <c r="R658" s="167"/>
      <c r="S658" s="167"/>
      <c r="T658" s="167"/>
      <c r="U658" s="167"/>
      <c r="V658" s="167"/>
      <c r="W658" s="167"/>
      <c r="X658" s="167"/>
      <c r="Y658" s="167"/>
    </row>
    <row r="659" spans="1:25" ht="12.75" customHeight="1">
      <c r="A659" s="167"/>
      <c r="B659" s="167"/>
      <c r="C659" s="167"/>
      <c r="D659" s="167"/>
      <c r="E659" s="167"/>
      <c r="F659" s="167"/>
      <c r="G659" s="167"/>
      <c r="H659" s="169"/>
      <c r="I659" s="170"/>
      <c r="J659" s="167"/>
      <c r="K659" s="167"/>
      <c r="L659" s="170"/>
      <c r="M659" s="167"/>
      <c r="N659" s="170"/>
      <c r="O659" s="167"/>
      <c r="P659" s="167"/>
      <c r="Q659" s="167"/>
      <c r="R659" s="167"/>
      <c r="S659" s="167"/>
      <c r="T659" s="167"/>
      <c r="U659" s="167"/>
      <c r="V659" s="167"/>
      <c r="W659" s="167"/>
      <c r="X659" s="167"/>
      <c r="Y659" s="167"/>
    </row>
    <row r="660" spans="1:25" ht="12.75" customHeight="1">
      <c r="A660" s="167"/>
      <c r="B660" s="167"/>
      <c r="C660" s="167"/>
      <c r="D660" s="167"/>
      <c r="E660" s="167"/>
      <c r="F660" s="167"/>
      <c r="G660" s="167"/>
      <c r="H660" s="169"/>
      <c r="I660" s="170"/>
      <c r="J660" s="167"/>
      <c r="K660" s="167"/>
      <c r="L660" s="170"/>
      <c r="M660" s="167"/>
      <c r="N660" s="170"/>
      <c r="O660" s="167"/>
      <c r="P660" s="167"/>
      <c r="Q660" s="167"/>
      <c r="R660" s="167"/>
      <c r="S660" s="167"/>
      <c r="T660" s="167"/>
      <c r="U660" s="167"/>
      <c r="V660" s="167"/>
      <c r="W660" s="167"/>
      <c r="X660" s="167"/>
      <c r="Y660" s="167"/>
    </row>
    <row r="661" spans="1:25" ht="12.75" customHeight="1">
      <c r="A661" s="167"/>
      <c r="B661" s="167"/>
      <c r="C661" s="167"/>
      <c r="D661" s="167"/>
      <c r="E661" s="167"/>
      <c r="F661" s="167"/>
      <c r="G661" s="167"/>
      <c r="H661" s="169"/>
      <c r="I661" s="170"/>
      <c r="J661" s="167"/>
      <c r="K661" s="167"/>
      <c r="L661" s="170"/>
      <c r="M661" s="167"/>
      <c r="N661" s="170"/>
      <c r="O661" s="167"/>
      <c r="P661" s="167"/>
      <c r="Q661" s="167"/>
      <c r="R661" s="167"/>
      <c r="S661" s="167"/>
      <c r="T661" s="167"/>
      <c r="U661" s="167"/>
      <c r="V661" s="167"/>
      <c r="W661" s="167"/>
      <c r="X661" s="167"/>
      <c r="Y661" s="167"/>
    </row>
    <row r="662" spans="1:25" ht="12.75" customHeight="1">
      <c r="A662" s="167"/>
      <c r="B662" s="167"/>
      <c r="C662" s="167"/>
      <c r="D662" s="167"/>
      <c r="E662" s="167"/>
      <c r="F662" s="167"/>
      <c r="G662" s="167"/>
      <c r="H662" s="169"/>
      <c r="I662" s="170"/>
      <c r="J662" s="167"/>
      <c r="K662" s="167"/>
      <c r="L662" s="170"/>
      <c r="M662" s="167"/>
      <c r="N662" s="170"/>
      <c r="O662" s="167"/>
      <c r="P662" s="167"/>
      <c r="Q662" s="167"/>
      <c r="R662" s="167"/>
      <c r="S662" s="167"/>
      <c r="T662" s="167"/>
      <c r="U662" s="167"/>
      <c r="V662" s="167"/>
      <c r="W662" s="167"/>
      <c r="X662" s="167"/>
      <c r="Y662" s="167"/>
    </row>
    <row r="663" spans="1:25" ht="12.75" customHeight="1">
      <c r="A663" s="167"/>
      <c r="B663" s="167"/>
      <c r="C663" s="167"/>
      <c r="D663" s="167"/>
      <c r="E663" s="167"/>
      <c r="F663" s="167"/>
      <c r="G663" s="167"/>
      <c r="H663" s="169"/>
      <c r="I663" s="170"/>
      <c r="J663" s="167"/>
      <c r="K663" s="167"/>
      <c r="L663" s="170"/>
      <c r="M663" s="167"/>
      <c r="N663" s="170"/>
      <c r="O663" s="167"/>
      <c r="P663" s="167"/>
      <c r="Q663" s="167"/>
      <c r="R663" s="167"/>
      <c r="S663" s="167"/>
      <c r="T663" s="167"/>
      <c r="U663" s="167"/>
      <c r="V663" s="167"/>
      <c r="W663" s="167"/>
      <c r="X663" s="167"/>
      <c r="Y663" s="167"/>
    </row>
    <row r="664" spans="1:25" ht="12.75" customHeight="1">
      <c r="A664" s="167"/>
      <c r="B664" s="167"/>
      <c r="C664" s="167"/>
      <c r="D664" s="167"/>
      <c r="E664" s="167"/>
      <c r="F664" s="167"/>
      <c r="G664" s="167"/>
      <c r="H664" s="169"/>
      <c r="I664" s="170"/>
      <c r="J664" s="167"/>
      <c r="K664" s="167"/>
      <c r="L664" s="170"/>
      <c r="M664" s="167"/>
      <c r="N664" s="170"/>
      <c r="O664" s="167"/>
      <c r="P664" s="167"/>
      <c r="Q664" s="167"/>
      <c r="R664" s="167"/>
      <c r="S664" s="167"/>
      <c r="T664" s="167"/>
      <c r="U664" s="167"/>
      <c r="V664" s="167"/>
      <c r="W664" s="167"/>
      <c r="X664" s="167"/>
      <c r="Y664" s="167"/>
    </row>
    <row r="665" spans="1:25" ht="12.75" customHeight="1">
      <c r="A665" s="167"/>
      <c r="B665" s="167"/>
      <c r="C665" s="167"/>
      <c r="D665" s="167"/>
      <c r="E665" s="167"/>
      <c r="F665" s="167"/>
      <c r="G665" s="167"/>
      <c r="H665" s="169"/>
      <c r="I665" s="170"/>
      <c r="J665" s="167"/>
      <c r="K665" s="167"/>
      <c r="L665" s="170"/>
      <c r="M665" s="167"/>
      <c r="N665" s="170"/>
      <c r="O665" s="167"/>
      <c r="P665" s="167"/>
      <c r="Q665" s="167"/>
      <c r="R665" s="167"/>
      <c r="S665" s="167"/>
      <c r="T665" s="167"/>
      <c r="U665" s="167"/>
      <c r="V665" s="167"/>
      <c r="W665" s="167"/>
      <c r="X665" s="167"/>
      <c r="Y665" s="167"/>
    </row>
    <row r="666" spans="1:25" ht="12.75" customHeight="1">
      <c r="A666" s="167"/>
      <c r="B666" s="167"/>
      <c r="C666" s="167"/>
      <c r="D666" s="167"/>
      <c r="E666" s="167"/>
      <c r="F666" s="167"/>
      <c r="G666" s="167"/>
      <c r="H666" s="169"/>
      <c r="I666" s="170"/>
      <c r="J666" s="167"/>
      <c r="K666" s="167"/>
      <c r="L666" s="170"/>
      <c r="M666" s="167"/>
      <c r="N666" s="170"/>
      <c r="O666" s="167"/>
      <c r="P666" s="167"/>
      <c r="Q666" s="167"/>
      <c r="R666" s="167"/>
      <c r="S666" s="167"/>
      <c r="T666" s="167"/>
      <c r="U666" s="167"/>
      <c r="V666" s="167"/>
      <c r="W666" s="167"/>
      <c r="X666" s="167"/>
      <c r="Y666" s="167"/>
    </row>
    <row r="667" spans="1:25" ht="12.75" customHeight="1">
      <c r="A667" s="167"/>
      <c r="B667" s="167"/>
      <c r="C667" s="167"/>
      <c r="D667" s="167"/>
      <c r="E667" s="167"/>
      <c r="F667" s="167"/>
      <c r="G667" s="167"/>
      <c r="H667" s="169"/>
      <c r="I667" s="170"/>
      <c r="J667" s="167"/>
      <c r="K667" s="167"/>
      <c r="L667" s="170"/>
      <c r="M667" s="167"/>
      <c r="N667" s="170"/>
      <c r="O667" s="167"/>
      <c r="P667" s="167"/>
      <c r="Q667" s="167"/>
      <c r="R667" s="167"/>
      <c r="S667" s="167"/>
      <c r="T667" s="167"/>
      <c r="U667" s="167"/>
      <c r="V667" s="167"/>
      <c r="W667" s="167"/>
      <c r="X667" s="167"/>
      <c r="Y667" s="167"/>
    </row>
    <row r="668" spans="1:25" ht="12.75" customHeight="1">
      <c r="A668" s="167"/>
      <c r="B668" s="167"/>
      <c r="C668" s="167"/>
      <c r="D668" s="167"/>
      <c r="E668" s="167"/>
      <c r="F668" s="167"/>
      <c r="G668" s="167"/>
      <c r="H668" s="169"/>
      <c r="I668" s="170"/>
      <c r="J668" s="167"/>
      <c r="K668" s="167"/>
      <c r="L668" s="170"/>
      <c r="M668" s="167"/>
      <c r="N668" s="170"/>
      <c r="O668" s="167"/>
      <c r="P668" s="167"/>
      <c r="Q668" s="167"/>
      <c r="R668" s="167"/>
      <c r="S668" s="167"/>
      <c r="T668" s="167"/>
      <c r="U668" s="167"/>
      <c r="V668" s="167"/>
      <c r="W668" s="167"/>
      <c r="X668" s="167"/>
      <c r="Y668" s="167"/>
    </row>
    <row r="669" spans="1:25" ht="12.75" customHeight="1">
      <c r="A669" s="167"/>
      <c r="B669" s="167"/>
      <c r="C669" s="167"/>
      <c r="D669" s="167"/>
      <c r="E669" s="167"/>
      <c r="F669" s="167"/>
      <c r="G669" s="167"/>
      <c r="H669" s="169"/>
      <c r="I669" s="170"/>
      <c r="J669" s="167"/>
      <c r="K669" s="167"/>
      <c r="L669" s="170"/>
      <c r="M669" s="167"/>
      <c r="N669" s="170"/>
      <c r="O669" s="167"/>
      <c r="P669" s="167"/>
      <c r="Q669" s="167"/>
      <c r="R669" s="167"/>
      <c r="S669" s="167"/>
      <c r="T669" s="167"/>
      <c r="U669" s="167"/>
      <c r="V669" s="167"/>
      <c r="W669" s="167"/>
      <c r="X669" s="167"/>
      <c r="Y669" s="167"/>
    </row>
    <row r="670" spans="1:25" ht="12.75" customHeight="1">
      <c r="A670" s="167"/>
      <c r="B670" s="167"/>
      <c r="C670" s="167"/>
      <c r="D670" s="167"/>
      <c r="E670" s="167"/>
      <c r="F670" s="167"/>
      <c r="G670" s="167"/>
      <c r="H670" s="169"/>
      <c r="I670" s="170"/>
      <c r="J670" s="167"/>
      <c r="K670" s="167"/>
      <c r="L670" s="170"/>
      <c r="M670" s="167"/>
      <c r="N670" s="170"/>
      <c r="O670" s="167"/>
      <c r="P670" s="167"/>
      <c r="Q670" s="167"/>
      <c r="R670" s="167"/>
      <c r="S670" s="167"/>
      <c r="T670" s="167"/>
      <c r="U670" s="167"/>
      <c r="V670" s="167"/>
      <c r="W670" s="167"/>
      <c r="X670" s="167"/>
      <c r="Y670" s="167"/>
    </row>
    <row r="671" spans="1:25" ht="12.75" customHeight="1">
      <c r="A671" s="167"/>
      <c r="B671" s="167"/>
      <c r="C671" s="167"/>
      <c r="D671" s="167"/>
      <c r="E671" s="167"/>
      <c r="F671" s="167"/>
      <c r="G671" s="167"/>
      <c r="H671" s="169"/>
      <c r="I671" s="170"/>
      <c r="J671" s="167"/>
      <c r="K671" s="167"/>
      <c r="L671" s="170"/>
      <c r="M671" s="167"/>
      <c r="N671" s="170"/>
      <c r="O671" s="167"/>
      <c r="P671" s="167"/>
      <c r="Q671" s="167"/>
      <c r="R671" s="167"/>
      <c r="S671" s="167"/>
      <c r="T671" s="167"/>
      <c r="U671" s="167"/>
      <c r="V671" s="167"/>
      <c r="W671" s="167"/>
      <c r="X671" s="167"/>
      <c r="Y671" s="167"/>
    </row>
    <row r="672" spans="1:25" ht="12.75" customHeight="1">
      <c r="A672" s="167"/>
      <c r="B672" s="167"/>
      <c r="C672" s="167"/>
      <c r="D672" s="167"/>
      <c r="E672" s="167"/>
      <c r="F672" s="167"/>
      <c r="G672" s="167"/>
      <c r="H672" s="169"/>
      <c r="I672" s="170"/>
      <c r="J672" s="167"/>
      <c r="K672" s="167"/>
      <c r="L672" s="170"/>
      <c r="M672" s="167"/>
      <c r="N672" s="170"/>
      <c r="O672" s="167"/>
      <c r="P672" s="167"/>
      <c r="Q672" s="167"/>
      <c r="R672" s="167"/>
      <c r="S672" s="167"/>
      <c r="T672" s="167"/>
      <c r="U672" s="167"/>
      <c r="V672" s="167"/>
      <c r="W672" s="167"/>
      <c r="X672" s="167"/>
      <c r="Y672" s="167"/>
    </row>
    <row r="673" spans="1:25" ht="12.75" customHeight="1">
      <c r="A673" s="167"/>
      <c r="B673" s="167"/>
      <c r="C673" s="167"/>
      <c r="D673" s="167"/>
      <c r="E673" s="167"/>
      <c r="F673" s="167"/>
      <c r="G673" s="167"/>
      <c r="H673" s="169"/>
      <c r="I673" s="170"/>
      <c r="J673" s="167"/>
      <c r="K673" s="167"/>
      <c r="L673" s="170"/>
      <c r="M673" s="167"/>
      <c r="N673" s="170"/>
      <c r="O673" s="167"/>
      <c r="P673" s="167"/>
      <c r="Q673" s="167"/>
      <c r="R673" s="167"/>
      <c r="S673" s="167"/>
      <c r="T673" s="167"/>
      <c r="U673" s="167"/>
      <c r="V673" s="167"/>
      <c r="W673" s="167"/>
      <c r="X673" s="167"/>
      <c r="Y673" s="167"/>
    </row>
    <row r="674" spans="1:25" ht="12.75" customHeight="1">
      <c r="A674" s="167"/>
      <c r="B674" s="167"/>
      <c r="C674" s="167"/>
      <c r="D674" s="167"/>
      <c r="E674" s="167"/>
      <c r="F674" s="167"/>
      <c r="G674" s="167"/>
      <c r="H674" s="169"/>
      <c r="I674" s="170"/>
      <c r="J674" s="167"/>
      <c r="K674" s="167"/>
      <c r="L674" s="170"/>
      <c r="M674" s="167"/>
      <c r="N674" s="170"/>
      <c r="O674" s="167"/>
      <c r="P674" s="167"/>
      <c r="Q674" s="167"/>
      <c r="R674" s="167"/>
      <c r="S674" s="167"/>
      <c r="T674" s="167"/>
      <c r="U674" s="167"/>
      <c r="V674" s="167"/>
      <c r="W674" s="167"/>
      <c r="X674" s="167"/>
      <c r="Y674" s="167"/>
    </row>
    <row r="675" spans="1:25" ht="12.75" customHeight="1">
      <c r="A675" s="167"/>
      <c r="B675" s="167"/>
      <c r="C675" s="167"/>
      <c r="D675" s="167"/>
      <c r="E675" s="167"/>
      <c r="F675" s="167"/>
      <c r="G675" s="167"/>
      <c r="H675" s="169"/>
      <c r="I675" s="170"/>
      <c r="J675" s="167"/>
      <c r="K675" s="167"/>
      <c r="L675" s="170"/>
      <c r="M675" s="167"/>
      <c r="N675" s="170"/>
      <c r="O675" s="167"/>
      <c r="P675" s="167"/>
      <c r="Q675" s="167"/>
      <c r="R675" s="167"/>
      <c r="S675" s="167"/>
      <c r="T675" s="167"/>
      <c r="U675" s="167"/>
      <c r="V675" s="167"/>
      <c r="W675" s="167"/>
      <c r="X675" s="167"/>
      <c r="Y675" s="167"/>
    </row>
    <row r="676" spans="1:25" ht="12.75" customHeight="1">
      <c r="A676" s="167"/>
      <c r="B676" s="167"/>
      <c r="C676" s="167"/>
      <c r="D676" s="167"/>
      <c r="E676" s="167"/>
      <c r="F676" s="167"/>
      <c r="G676" s="167"/>
      <c r="H676" s="169"/>
      <c r="I676" s="170"/>
      <c r="J676" s="167"/>
      <c r="K676" s="167"/>
      <c r="L676" s="170"/>
      <c r="M676" s="167"/>
      <c r="N676" s="170"/>
      <c r="O676" s="167"/>
      <c r="P676" s="167"/>
      <c r="Q676" s="167"/>
      <c r="R676" s="167"/>
      <c r="S676" s="167"/>
      <c r="T676" s="167"/>
      <c r="U676" s="167"/>
      <c r="V676" s="167"/>
      <c r="W676" s="167"/>
      <c r="X676" s="167"/>
      <c r="Y676" s="167"/>
    </row>
    <row r="677" spans="1:25" ht="12.75" customHeight="1">
      <c r="A677" s="167"/>
      <c r="B677" s="167"/>
      <c r="C677" s="167"/>
      <c r="D677" s="167"/>
      <c r="E677" s="167"/>
      <c r="F677" s="167"/>
      <c r="G677" s="167"/>
      <c r="H677" s="169"/>
      <c r="I677" s="170"/>
      <c r="J677" s="167"/>
      <c r="K677" s="167"/>
      <c r="L677" s="170"/>
      <c r="M677" s="167"/>
      <c r="N677" s="170"/>
      <c r="O677" s="167"/>
      <c r="P677" s="167"/>
      <c r="Q677" s="167"/>
      <c r="R677" s="167"/>
      <c r="S677" s="167"/>
      <c r="T677" s="167"/>
      <c r="U677" s="167"/>
      <c r="V677" s="167"/>
      <c r="W677" s="167"/>
      <c r="X677" s="167"/>
      <c r="Y677" s="167"/>
    </row>
    <row r="678" spans="1:25" ht="12.75" customHeight="1">
      <c r="A678" s="167"/>
      <c r="B678" s="167"/>
      <c r="C678" s="167"/>
      <c r="D678" s="167"/>
      <c r="E678" s="167"/>
      <c r="F678" s="167"/>
      <c r="G678" s="167"/>
      <c r="H678" s="169"/>
      <c r="I678" s="170"/>
      <c r="J678" s="167"/>
      <c r="K678" s="167"/>
      <c r="L678" s="170"/>
      <c r="M678" s="167"/>
      <c r="N678" s="170"/>
      <c r="O678" s="167"/>
      <c r="P678" s="167"/>
      <c r="Q678" s="167"/>
      <c r="R678" s="167"/>
      <c r="S678" s="167"/>
      <c r="T678" s="167"/>
      <c r="U678" s="167"/>
      <c r="V678" s="167"/>
      <c r="W678" s="167"/>
      <c r="X678" s="167"/>
      <c r="Y678" s="167"/>
    </row>
    <row r="679" spans="1:25" ht="12.75" customHeight="1">
      <c r="A679" s="167"/>
      <c r="B679" s="167"/>
      <c r="C679" s="167"/>
      <c r="D679" s="167"/>
      <c r="E679" s="167"/>
      <c r="F679" s="167"/>
      <c r="G679" s="167"/>
      <c r="H679" s="169"/>
      <c r="I679" s="170"/>
      <c r="J679" s="167"/>
      <c r="K679" s="167"/>
      <c r="L679" s="170"/>
      <c r="M679" s="167"/>
      <c r="N679" s="170"/>
      <c r="O679" s="167"/>
      <c r="P679" s="167"/>
      <c r="Q679" s="167"/>
      <c r="R679" s="167"/>
      <c r="S679" s="167"/>
      <c r="T679" s="167"/>
      <c r="U679" s="167"/>
      <c r="V679" s="167"/>
      <c r="W679" s="167"/>
      <c r="X679" s="167"/>
      <c r="Y679" s="167"/>
    </row>
    <row r="680" spans="1:25" ht="12.75" customHeight="1">
      <c r="A680" s="167"/>
      <c r="B680" s="167"/>
      <c r="C680" s="167"/>
      <c r="D680" s="167"/>
      <c r="E680" s="167"/>
      <c r="F680" s="167"/>
      <c r="G680" s="167"/>
      <c r="H680" s="169"/>
      <c r="I680" s="170"/>
      <c r="J680" s="167"/>
      <c r="K680" s="167"/>
      <c r="L680" s="170"/>
      <c r="M680" s="167"/>
      <c r="N680" s="170"/>
      <c r="O680" s="167"/>
      <c r="P680" s="167"/>
      <c r="Q680" s="167"/>
      <c r="R680" s="167"/>
      <c r="S680" s="167"/>
      <c r="T680" s="167"/>
      <c r="U680" s="167"/>
      <c r="V680" s="167"/>
      <c r="W680" s="167"/>
      <c r="X680" s="167"/>
      <c r="Y680" s="167"/>
    </row>
    <row r="681" spans="1:25" ht="12.75" customHeight="1">
      <c r="A681" s="167"/>
      <c r="B681" s="167"/>
      <c r="C681" s="167"/>
      <c r="D681" s="167"/>
      <c r="E681" s="167"/>
      <c r="F681" s="167"/>
      <c r="G681" s="167"/>
      <c r="H681" s="169"/>
      <c r="I681" s="170"/>
      <c r="J681" s="167"/>
      <c r="K681" s="167"/>
      <c r="L681" s="170"/>
      <c r="M681" s="167"/>
      <c r="N681" s="170"/>
      <c r="O681" s="167"/>
      <c r="P681" s="167"/>
      <c r="Q681" s="167"/>
      <c r="R681" s="167"/>
      <c r="S681" s="167"/>
      <c r="T681" s="167"/>
      <c r="U681" s="167"/>
      <c r="V681" s="167"/>
      <c r="W681" s="167"/>
      <c r="X681" s="167"/>
      <c r="Y681" s="167"/>
    </row>
    <row r="682" spans="1:25" ht="12.75" customHeight="1">
      <c r="A682" s="167"/>
      <c r="B682" s="167"/>
      <c r="C682" s="167"/>
      <c r="D682" s="167"/>
      <c r="E682" s="167"/>
      <c r="F682" s="167"/>
      <c r="G682" s="167"/>
      <c r="H682" s="169"/>
      <c r="I682" s="170"/>
      <c r="J682" s="167"/>
      <c r="K682" s="167"/>
      <c r="L682" s="170"/>
      <c r="M682" s="167"/>
      <c r="N682" s="170"/>
      <c r="O682" s="167"/>
      <c r="P682" s="167"/>
      <c r="Q682" s="167"/>
      <c r="R682" s="167"/>
      <c r="S682" s="167"/>
      <c r="T682" s="167"/>
      <c r="U682" s="167"/>
      <c r="V682" s="167"/>
      <c r="W682" s="167"/>
      <c r="X682" s="167"/>
      <c r="Y682" s="167"/>
    </row>
    <row r="683" spans="1:25" ht="12.75" customHeight="1">
      <c r="A683" s="167"/>
      <c r="B683" s="167"/>
      <c r="C683" s="167"/>
      <c r="D683" s="167"/>
      <c r="E683" s="167"/>
      <c r="F683" s="167"/>
      <c r="G683" s="167"/>
      <c r="H683" s="169"/>
      <c r="I683" s="170"/>
      <c r="J683" s="167"/>
      <c r="K683" s="167"/>
      <c r="L683" s="170"/>
      <c r="M683" s="167"/>
      <c r="N683" s="170"/>
      <c r="O683" s="167"/>
      <c r="P683" s="167"/>
      <c r="Q683" s="167"/>
      <c r="R683" s="167"/>
      <c r="S683" s="167"/>
      <c r="T683" s="167"/>
      <c r="U683" s="167"/>
      <c r="V683" s="167"/>
      <c r="W683" s="167"/>
      <c r="X683" s="167"/>
      <c r="Y683" s="167"/>
    </row>
    <row r="684" spans="1:25" ht="12.75" customHeight="1">
      <c r="A684" s="167"/>
      <c r="B684" s="167"/>
      <c r="C684" s="167"/>
      <c r="D684" s="167"/>
      <c r="E684" s="167"/>
      <c r="F684" s="167"/>
      <c r="G684" s="167"/>
      <c r="H684" s="169"/>
      <c r="I684" s="170"/>
      <c r="J684" s="167"/>
      <c r="K684" s="167"/>
      <c r="L684" s="170"/>
      <c r="M684" s="167"/>
      <c r="N684" s="170"/>
      <c r="O684" s="167"/>
      <c r="P684" s="167"/>
      <c r="Q684" s="167"/>
      <c r="R684" s="167"/>
      <c r="S684" s="167"/>
      <c r="T684" s="167"/>
      <c r="U684" s="167"/>
      <c r="V684" s="167"/>
      <c r="W684" s="167"/>
      <c r="X684" s="167"/>
      <c r="Y684" s="167"/>
    </row>
    <row r="685" spans="1:25" ht="12.75" customHeight="1">
      <c r="A685" s="167"/>
      <c r="B685" s="167"/>
      <c r="C685" s="167"/>
      <c r="D685" s="167"/>
      <c r="E685" s="167"/>
      <c r="F685" s="167"/>
      <c r="G685" s="167"/>
      <c r="H685" s="169"/>
      <c r="I685" s="170"/>
      <c r="J685" s="167"/>
      <c r="K685" s="167"/>
      <c r="L685" s="170"/>
      <c r="M685" s="167"/>
      <c r="N685" s="170"/>
      <c r="O685" s="167"/>
      <c r="P685" s="167"/>
      <c r="Q685" s="167"/>
      <c r="R685" s="167"/>
      <c r="S685" s="167"/>
      <c r="T685" s="167"/>
      <c r="U685" s="167"/>
      <c r="V685" s="167"/>
      <c r="W685" s="167"/>
      <c r="X685" s="167"/>
      <c r="Y685" s="167"/>
    </row>
    <row r="686" spans="1:25" ht="12.75" customHeight="1">
      <c r="A686" s="167"/>
      <c r="B686" s="167"/>
      <c r="C686" s="167"/>
      <c r="D686" s="167"/>
      <c r="E686" s="167"/>
      <c r="F686" s="167"/>
      <c r="G686" s="167"/>
      <c r="H686" s="169"/>
      <c r="I686" s="170"/>
      <c r="J686" s="167"/>
      <c r="K686" s="167"/>
      <c r="L686" s="170"/>
      <c r="M686" s="167"/>
      <c r="N686" s="170"/>
      <c r="O686" s="167"/>
      <c r="P686" s="167"/>
      <c r="Q686" s="167"/>
      <c r="R686" s="167"/>
      <c r="S686" s="167"/>
      <c r="T686" s="167"/>
      <c r="U686" s="167"/>
      <c r="V686" s="167"/>
      <c r="W686" s="167"/>
      <c r="X686" s="167"/>
      <c r="Y686" s="167"/>
    </row>
    <row r="687" spans="1:25" ht="12.75" customHeight="1">
      <c r="A687" s="167"/>
      <c r="B687" s="167"/>
      <c r="C687" s="167"/>
      <c r="D687" s="167"/>
      <c r="E687" s="167"/>
      <c r="F687" s="167"/>
      <c r="G687" s="167"/>
      <c r="H687" s="169"/>
      <c r="I687" s="170"/>
      <c r="J687" s="167"/>
      <c r="K687" s="167"/>
      <c r="L687" s="170"/>
      <c r="M687" s="167"/>
      <c r="N687" s="170"/>
      <c r="O687" s="167"/>
      <c r="P687" s="167"/>
      <c r="Q687" s="167"/>
      <c r="R687" s="167"/>
      <c r="S687" s="167"/>
      <c r="T687" s="167"/>
      <c r="U687" s="167"/>
      <c r="V687" s="167"/>
      <c r="W687" s="167"/>
      <c r="X687" s="167"/>
      <c r="Y687" s="167"/>
    </row>
    <row r="688" spans="1:25" ht="12.75" customHeight="1">
      <c r="A688" s="167"/>
      <c r="B688" s="167"/>
      <c r="C688" s="167"/>
      <c r="D688" s="167"/>
      <c r="E688" s="167"/>
      <c r="F688" s="167"/>
      <c r="G688" s="167"/>
      <c r="H688" s="169"/>
      <c r="I688" s="170"/>
      <c r="J688" s="167"/>
      <c r="K688" s="167"/>
      <c r="L688" s="170"/>
      <c r="M688" s="167"/>
      <c r="N688" s="170"/>
      <c r="O688" s="167"/>
      <c r="P688" s="167"/>
      <c r="Q688" s="167"/>
      <c r="R688" s="167"/>
      <c r="S688" s="167"/>
      <c r="T688" s="167"/>
      <c r="U688" s="167"/>
      <c r="V688" s="167"/>
      <c r="W688" s="167"/>
      <c r="X688" s="167"/>
      <c r="Y688" s="167"/>
    </row>
    <row r="689" spans="1:25" ht="12.75" customHeight="1">
      <c r="A689" s="167"/>
      <c r="B689" s="167"/>
      <c r="C689" s="167"/>
      <c r="D689" s="167"/>
      <c r="E689" s="167"/>
      <c r="F689" s="167"/>
      <c r="G689" s="167"/>
      <c r="H689" s="169"/>
      <c r="I689" s="170"/>
      <c r="J689" s="167"/>
      <c r="K689" s="167"/>
      <c r="L689" s="170"/>
      <c r="M689" s="167"/>
      <c r="N689" s="170"/>
      <c r="O689" s="167"/>
      <c r="P689" s="167"/>
      <c r="Q689" s="167"/>
      <c r="R689" s="167"/>
      <c r="S689" s="167"/>
      <c r="T689" s="167"/>
      <c r="U689" s="167"/>
      <c r="V689" s="167"/>
      <c r="W689" s="167"/>
      <c r="X689" s="167"/>
      <c r="Y689" s="167"/>
    </row>
    <row r="690" spans="1:25" ht="12.75" customHeight="1">
      <c r="A690" s="167"/>
      <c r="B690" s="167"/>
      <c r="C690" s="167"/>
      <c r="D690" s="167"/>
      <c r="E690" s="167"/>
      <c r="F690" s="167"/>
      <c r="G690" s="167"/>
      <c r="H690" s="169"/>
      <c r="I690" s="170"/>
      <c r="J690" s="167"/>
      <c r="K690" s="167"/>
      <c r="L690" s="170"/>
      <c r="M690" s="167"/>
      <c r="N690" s="170"/>
      <c r="O690" s="167"/>
      <c r="P690" s="167"/>
      <c r="Q690" s="167"/>
      <c r="R690" s="167"/>
      <c r="S690" s="167"/>
      <c r="T690" s="167"/>
      <c r="U690" s="167"/>
      <c r="V690" s="167"/>
      <c r="W690" s="167"/>
      <c r="X690" s="167"/>
      <c r="Y690" s="167"/>
    </row>
    <row r="691" spans="1:25" ht="12.75" customHeight="1">
      <c r="A691" s="167"/>
      <c r="B691" s="167"/>
      <c r="C691" s="167"/>
      <c r="D691" s="167"/>
      <c r="E691" s="167"/>
      <c r="F691" s="167"/>
      <c r="G691" s="167"/>
      <c r="H691" s="169"/>
      <c r="I691" s="170"/>
      <c r="J691" s="167"/>
      <c r="K691" s="167"/>
      <c r="L691" s="170"/>
      <c r="M691" s="167"/>
      <c r="N691" s="170"/>
      <c r="O691" s="167"/>
      <c r="P691" s="167"/>
      <c r="Q691" s="167"/>
      <c r="R691" s="167"/>
      <c r="S691" s="167"/>
      <c r="T691" s="167"/>
      <c r="U691" s="167"/>
      <c r="V691" s="167"/>
      <c r="W691" s="167"/>
      <c r="X691" s="167"/>
      <c r="Y691" s="167"/>
    </row>
    <row r="692" spans="1:25" ht="12.75" customHeight="1">
      <c r="A692" s="167"/>
      <c r="B692" s="167"/>
      <c r="C692" s="167"/>
      <c r="D692" s="167"/>
      <c r="E692" s="167"/>
      <c r="F692" s="167"/>
      <c r="G692" s="167"/>
      <c r="H692" s="169"/>
      <c r="I692" s="170"/>
      <c r="J692" s="167"/>
      <c r="K692" s="167"/>
      <c r="L692" s="170"/>
      <c r="M692" s="167"/>
      <c r="N692" s="170"/>
      <c r="O692" s="167"/>
      <c r="P692" s="167"/>
      <c r="Q692" s="167"/>
      <c r="R692" s="167"/>
      <c r="S692" s="167"/>
      <c r="T692" s="167"/>
      <c r="U692" s="167"/>
      <c r="V692" s="167"/>
      <c r="W692" s="167"/>
      <c r="X692" s="167"/>
      <c r="Y692" s="167"/>
    </row>
    <row r="693" spans="1:25" ht="12.75" customHeight="1">
      <c r="A693" s="167"/>
      <c r="B693" s="167"/>
      <c r="C693" s="167"/>
      <c r="D693" s="167"/>
      <c r="E693" s="167"/>
      <c r="F693" s="167"/>
      <c r="G693" s="167"/>
      <c r="H693" s="169"/>
      <c r="I693" s="170"/>
      <c r="J693" s="167"/>
      <c r="K693" s="167"/>
      <c r="L693" s="170"/>
      <c r="M693" s="167"/>
      <c r="N693" s="170"/>
      <c r="O693" s="167"/>
      <c r="P693" s="167"/>
      <c r="Q693" s="167"/>
      <c r="R693" s="167"/>
      <c r="S693" s="167"/>
      <c r="T693" s="167"/>
      <c r="U693" s="167"/>
      <c r="V693" s="167"/>
      <c r="W693" s="167"/>
      <c r="X693" s="167"/>
      <c r="Y693" s="167"/>
    </row>
    <row r="694" spans="1:25" ht="12.75" customHeight="1">
      <c r="A694" s="167"/>
      <c r="B694" s="167"/>
      <c r="C694" s="167"/>
      <c r="D694" s="167"/>
      <c r="E694" s="167"/>
      <c r="F694" s="167"/>
      <c r="G694" s="167"/>
      <c r="H694" s="169"/>
      <c r="I694" s="170"/>
      <c r="J694" s="167"/>
      <c r="K694" s="167"/>
      <c r="L694" s="170"/>
      <c r="M694" s="167"/>
      <c r="N694" s="170"/>
      <c r="O694" s="167"/>
      <c r="P694" s="167"/>
      <c r="Q694" s="167"/>
      <c r="R694" s="167"/>
      <c r="S694" s="167"/>
      <c r="T694" s="167"/>
      <c r="U694" s="167"/>
      <c r="V694" s="167"/>
      <c r="W694" s="167"/>
      <c r="X694" s="167"/>
      <c r="Y694" s="167"/>
    </row>
    <row r="695" spans="1:25" ht="12.75" customHeight="1">
      <c r="A695" s="167"/>
      <c r="B695" s="167"/>
      <c r="C695" s="167"/>
      <c r="D695" s="167"/>
      <c r="E695" s="167"/>
      <c r="F695" s="167"/>
      <c r="G695" s="167"/>
      <c r="H695" s="169"/>
      <c r="I695" s="170"/>
      <c r="J695" s="167"/>
      <c r="K695" s="167"/>
      <c r="L695" s="170"/>
      <c r="M695" s="167"/>
      <c r="N695" s="170"/>
      <c r="O695" s="167"/>
      <c r="P695" s="167"/>
      <c r="Q695" s="167"/>
      <c r="R695" s="167"/>
      <c r="S695" s="167"/>
      <c r="T695" s="167"/>
      <c r="U695" s="167"/>
      <c r="V695" s="167"/>
      <c r="W695" s="167"/>
      <c r="X695" s="167"/>
      <c r="Y695" s="167"/>
    </row>
    <row r="696" spans="1:25" ht="12.75" customHeight="1">
      <c r="A696" s="167"/>
      <c r="B696" s="167"/>
      <c r="C696" s="167"/>
      <c r="D696" s="167"/>
      <c r="E696" s="167"/>
      <c r="F696" s="167"/>
      <c r="G696" s="167"/>
      <c r="H696" s="169"/>
      <c r="I696" s="170"/>
      <c r="J696" s="167"/>
      <c r="K696" s="167"/>
      <c r="L696" s="170"/>
      <c r="M696" s="167"/>
      <c r="N696" s="170"/>
      <c r="O696" s="167"/>
      <c r="P696" s="167"/>
      <c r="Q696" s="167"/>
      <c r="R696" s="167"/>
      <c r="S696" s="167"/>
      <c r="T696" s="167"/>
      <c r="U696" s="167"/>
      <c r="V696" s="167"/>
      <c r="W696" s="167"/>
      <c r="X696" s="167"/>
      <c r="Y696" s="167"/>
    </row>
    <row r="697" spans="1:25" ht="12.75" customHeight="1">
      <c r="A697" s="167"/>
      <c r="B697" s="167"/>
      <c r="C697" s="167"/>
      <c r="D697" s="167"/>
      <c r="E697" s="167"/>
      <c r="F697" s="167"/>
      <c r="G697" s="167"/>
      <c r="H697" s="169"/>
      <c r="I697" s="170"/>
      <c r="J697" s="167"/>
      <c r="K697" s="167"/>
      <c r="L697" s="170"/>
      <c r="M697" s="167"/>
      <c r="N697" s="170"/>
      <c r="O697" s="167"/>
      <c r="P697" s="167"/>
      <c r="Q697" s="167"/>
      <c r="R697" s="167"/>
      <c r="S697" s="167"/>
      <c r="T697" s="167"/>
      <c r="U697" s="167"/>
      <c r="V697" s="167"/>
      <c r="W697" s="167"/>
      <c r="X697" s="167"/>
      <c r="Y697" s="167"/>
    </row>
    <row r="698" spans="1:25" ht="12.75" customHeight="1">
      <c r="A698" s="167"/>
      <c r="B698" s="167"/>
      <c r="C698" s="167"/>
      <c r="D698" s="167"/>
      <c r="E698" s="167"/>
      <c r="F698" s="167"/>
      <c r="G698" s="167"/>
      <c r="H698" s="169"/>
      <c r="I698" s="170"/>
      <c r="J698" s="167"/>
      <c r="K698" s="167"/>
      <c r="L698" s="170"/>
      <c r="M698" s="167"/>
      <c r="N698" s="170"/>
      <c r="O698" s="167"/>
      <c r="P698" s="167"/>
      <c r="Q698" s="167"/>
      <c r="R698" s="167"/>
      <c r="S698" s="167"/>
      <c r="T698" s="167"/>
      <c r="U698" s="167"/>
      <c r="V698" s="167"/>
      <c r="W698" s="167"/>
      <c r="X698" s="167"/>
      <c r="Y698" s="167"/>
    </row>
    <row r="699" spans="1:25" ht="12.75" customHeight="1">
      <c r="A699" s="167"/>
      <c r="B699" s="167"/>
      <c r="C699" s="167"/>
      <c r="D699" s="167"/>
      <c r="E699" s="167"/>
      <c r="F699" s="167"/>
      <c r="G699" s="167"/>
      <c r="H699" s="169"/>
      <c r="I699" s="170"/>
      <c r="J699" s="167"/>
      <c r="K699" s="167"/>
      <c r="L699" s="170"/>
      <c r="M699" s="167"/>
      <c r="N699" s="170"/>
      <c r="O699" s="167"/>
      <c r="P699" s="167"/>
      <c r="Q699" s="167"/>
      <c r="R699" s="167"/>
      <c r="S699" s="167"/>
      <c r="T699" s="167"/>
      <c r="U699" s="167"/>
      <c r="V699" s="167"/>
      <c r="W699" s="167"/>
      <c r="X699" s="167"/>
      <c r="Y699" s="167"/>
    </row>
    <row r="700" spans="1:25" ht="12.75" customHeight="1">
      <c r="A700" s="167"/>
      <c r="B700" s="167"/>
      <c r="C700" s="167"/>
      <c r="D700" s="167"/>
      <c r="E700" s="167"/>
      <c r="F700" s="167"/>
      <c r="G700" s="167"/>
      <c r="H700" s="169"/>
      <c r="I700" s="170"/>
      <c r="J700" s="167"/>
      <c r="K700" s="167"/>
      <c r="L700" s="170"/>
      <c r="M700" s="167"/>
      <c r="N700" s="170"/>
      <c r="O700" s="167"/>
      <c r="P700" s="167"/>
      <c r="Q700" s="167"/>
      <c r="R700" s="167"/>
      <c r="S700" s="167"/>
      <c r="T700" s="167"/>
      <c r="U700" s="167"/>
      <c r="V700" s="167"/>
      <c r="W700" s="167"/>
      <c r="X700" s="167"/>
      <c r="Y700" s="167"/>
    </row>
    <row r="701" spans="1:25" ht="12.75" customHeight="1">
      <c r="A701" s="167"/>
      <c r="B701" s="167"/>
      <c r="C701" s="167"/>
      <c r="D701" s="167"/>
      <c r="E701" s="167"/>
      <c r="F701" s="167"/>
      <c r="G701" s="167"/>
      <c r="H701" s="169"/>
      <c r="I701" s="170"/>
      <c r="J701" s="167"/>
      <c r="K701" s="167"/>
      <c r="L701" s="170"/>
      <c r="M701" s="167"/>
      <c r="N701" s="170"/>
      <c r="O701" s="167"/>
      <c r="P701" s="167"/>
      <c r="Q701" s="167"/>
      <c r="R701" s="167"/>
      <c r="S701" s="167"/>
      <c r="T701" s="167"/>
      <c r="U701" s="167"/>
      <c r="V701" s="167"/>
      <c r="W701" s="167"/>
      <c r="X701" s="167"/>
      <c r="Y701" s="167"/>
    </row>
    <row r="702" spans="1:25" ht="12.75" customHeight="1">
      <c r="A702" s="167"/>
      <c r="B702" s="167"/>
      <c r="C702" s="167"/>
      <c r="D702" s="167"/>
      <c r="E702" s="167"/>
      <c r="F702" s="167"/>
      <c r="G702" s="167"/>
      <c r="H702" s="169"/>
      <c r="I702" s="170"/>
      <c r="J702" s="167"/>
      <c r="K702" s="167"/>
      <c r="L702" s="170"/>
      <c r="M702" s="167"/>
      <c r="N702" s="170"/>
      <c r="O702" s="167"/>
      <c r="P702" s="167"/>
      <c r="Q702" s="167"/>
      <c r="R702" s="167"/>
      <c r="S702" s="167"/>
      <c r="T702" s="167"/>
      <c r="U702" s="167"/>
      <c r="V702" s="167"/>
      <c r="W702" s="167"/>
      <c r="X702" s="167"/>
      <c r="Y702" s="167"/>
    </row>
    <row r="703" spans="1:25" ht="12.75" customHeight="1">
      <c r="A703" s="167"/>
      <c r="B703" s="167"/>
      <c r="C703" s="167"/>
      <c r="D703" s="167"/>
      <c r="E703" s="167"/>
      <c r="F703" s="167"/>
      <c r="G703" s="167"/>
      <c r="H703" s="169"/>
      <c r="I703" s="170"/>
      <c r="J703" s="167"/>
      <c r="K703" s="167"/>
      <c r="L703" s="170"/>
      <c r="M703" s="167"/>
      <c r="N703" s="170"/>
      <c r="O703" s="167"/>
      <c r="P703" s="167"/>
      <c r="Q703" s="167"/>
      <c r="R703" s="167"/>
      <c r="S703" s="167"/>
      <c r="T703" s="167"/>
      <c r="U703" s="167"/>
      <c r="V703" s="167"/>
      <c r="W703" s="167"/>
      <c r="X703" s="167"/>
      <c r="Y703" s="167"/>
    </row>
    <row r="704" spans="1:25" ht="12.75" customHeight="1">
      <c r="A704" s="167"/>
      <c r="B704" s="167"/>
      <c r="C704" s="167"/>
      <c r="D704" s="167"/>
      <c r="E704" s="167"/>
      <c r="F704" s="167"/>
      <c r="G704" s="167"/>
      <c r="H704" s="169"/>
      <c r="I704" s="170"/>
      <c r="J704" s="167"/>
      <c r="K704" s="167"/>
      <c r="L704" s="170"/>
      <c r="M704" s="167"/>
      <c r="N704" s="170"/>
      <c r="O704" s="167"/>
      <c r="P704" s="167"/>
      <c r="Q704" s="167"/>
      <c r="R704" s="167"/>
      <c r="S704" s="167"/>
      <c r="T704" s="167"/>
      <c r="U704" s="167"/>
      <c r="V704" s="167"/>
      <c r="W704" s="167"/>
      <c r="X704" s="167"/>
      <c r="Y704" s="167"/>
    </row>
    <row r="705" spans="1:25" ht="12.75" customHeight="1">
      <c r="A705" s="167"/>
      <c r="B705" s="167"/>
      <c r="C705" s="167"/>
      <c r="D705" s="167"/>
      <c r="E705" s="167"/>
      <c r="F705" s="167"/>
      <c r="G705" s="167"/>
      <c r="H705" s="169"/>
      <c r="I705" s="170"/>
      <c r="J705" s="167"/>
      <c r="K705" s="167"/>
      <c r="L705" s="170"/>
      <c r="M705" s="167"/>
      <c r="N705" s="170"/>
      <c r="O705" s="167"/>
      <c r="P705" s="167"/>
      <c r="Q705" s="167"/>
      <c r="R705" s="167"/>
      <c r="S705" s="167"/>
      <c r="T705" s="167"/>
      <c r="U705" s="167"/>
      <c r="V705" s="167"/>
      <c r="W705" s="167"/>
      <c r="X705" s="167"/>
      <c r="Y705" s="167"/>
    </row>
    <row r="706" spans="1:25" ht="12.75" customHeight="1">
      <c r="A706" s="167"/>
      <c r="B706" s="167"/>
      <c r="C706" s="167"/>
      <c r="D706" s="167"/>
      <c r="E706" s="167"/>
      <c r="F706" s="167"/>
      <c r="G706" s="167"/>
      <c r="H706" s="169"/>
      <c r="I706" s="170"/>
      <c r="J706" s="167"/>
      <c r="K706" s="167"/>
      <c r="L706" s="170"/>
      <c r="M706" s="167"/>
      <c r="N706" s="170"/>
      <c r="O706" s="167"/>
      <c r="P706" s="167"/>
      <c r="Q706" s="167"/>
      <c r="R706" s="167"/>
      <c r="S706" s="167"/>
      <c r="T706" s="167"/>
      <c r="U706" s="167"/>
      <c r="V706" s="167"/>
      <c r="W706" s="167"/>
      <c r="X706" s="167"/>
      <c r="Y706" s="167"/>
    </row>
    <row r="707" spans="1:25" ht="12.75" customHeight="1">
      <c r="A707" s="167"/>
      <c r="B707" s="167"/>
      <c r="C707" s="167"/>
      <c r="D707" s="167"/>
      <c r="E707" s="167"/>
      <c r="F707" s="167"/>
      <c r="G707" s="167"/>
      <c r="H707" s="169"/>
      <c r="I707" s="170"/>
      <c r="J707" s="167"/>
      <c r="K707" s="167"/>
      <c r="L707" s="170"/>
      <c r="M707" s="167"/>
      <c r="N707" s="170"/>
      <c r="O707" s="167"/>
      <c r="P707" s="167"/>
      <c r="Q707" s="167"/>
      <c r="R707" s="167"/>
      <c r="S707" s="167"/>
      <c r="T707" s="167"/>
      <c r="U707" s="167"/>
      <c r="V707" s="167"/>
      <c r="W707" s="167"/>
      <c r="X707" s="167"/>
      <c r="Y707" s="167"/>
    </row>
    <row r="708" spans="1:25" ht="12.75" customHeight="1">
      <c r="A708" s="167"/>
      <c r="B708" s="167"/>
      <c r="C708" s="167"/>
      <c r="D708" s="167"/>
      <c r="E708" s="167"/>
      <c r="F708" s="167"/>
      <c r="G708" s="167"/>
      <c r="H708" s="169"/>
      <c r="I708" s="170"/>
      <c r="J708" s="167"/>
      <c r="K708" s="167"/>
      <c r="L708" s="170"/>
      <c r="M708" s="167"/>
      <c r="N708" s="170"/>
      <c r="O708" s="167"/>
      <c r="P708" s="167"/>
      <c r="Q708" s="167"/>
      <c r="R708" s="167"/>
      <c r="S708" s="167"/>
      <c r="T708" s="167"/>
      <c r="U708" s="167"/>
      <c r="V708" s="167"/>
      <c r="W708" s="167"/>
      <c r="X708" s="167"/>
      <c r="Y708" s="167"/>
    </row>
    <row r="709" spans="1:25" ht="12.75" customHeight="1">
      <c r="A709" s="167"/>
      <c r="B709" s="167"/>
      <c r="C709" s="167"/>
      <c r="D709" s="167"/>
      <c r="E709" s="167"/>
      <c r="F709" s="167"/>
      <c r="G709" s="167"/>
      <c r="H709" s="169"/>
      <c r="I709" s="170"/>
      <c r="J709" s="167"/>
      <c r="K709" s="167"/>
      <c r="L709" s="170"/>
      <c r="M709" s="167"/>
      <c r="N709" s="170"/>
      <c r="O709" s="167"/>
      <c r="P709" s="167"/>
      <c r="Q709" s="167"/>
      <c r="R709" s="167"/>
      <c r="S709" s="167"/>
      <c r="T709" s="167"/>
      <c r="U709" s="167"/>
      <c r="V709" s="167"/>
      <c r="W709" s="167"/>
      <c r="X709" s="167"/>
      <c r="Y709" s="167"/>
    </row>
    <row r="710" spans="1:25" ht="12.75" customHeight="1">
      <c r="A710" s="167"/>
      <c r="B710" s="167"/>
      <c r="C710" s="167"/>
      <c r="D710" s="167"/>
      <c r="E710" s="167"/>
      <c r="F710" s="167"/>
      <c r="G710" s="167"/>
      <c r="H710" s="169"/>
      <c r="I710" s="170"/>
      <c r="J710" s="167"/>
      <c r="K710" s="167"/>
      <c r="L710" s="170"/>
      <c r="M710" s="167"/>
      <c r="N710" s="170"/>
      <c r="O710" s="167"/>
      <c r="P710" s="167"/>
      <c r="Q710" s="167"/>
      <c r="R710" s="167"/>
      <c r="S710" s="167"/>
      <c r="T710" s="167"/>
      <c r="U710" s="167"/>
      <c r="V710" s="167"/>
      <c r="W710" s="167"/>
      <c r="X710" s="167"/>
      <c r="Y710" s="167"/>
    </row>
    <row r="711" spans="1:25" ht="12.75" customHeight="1">
      <c r="A711" s="167"/>
      <c r="B711" s="167"/>
      <c r="C711" s="167"/>
      <c r="D711" s="167"/>
      <c r="E711" s="167"/>
      <c r="F711" s="167"/>
      <c r="G711" s="167"/>
      <c r="H711" s="169"/>
      <c r="I711" s="170"/>
      <c r="J711" s="167"/>
      <c r="K711" s="167"/>
      <c r="L711" s="170"/>
      <c r="M711" s="167"/>
      <c r="N711" s="170"/>
      <c r="O711" s="167"/>
      <c r="P711" s="167"/>
      <c r="Q711" s="167"/>
      <c r="R711" s="167"/>
      <c r="S711" s="167"/>
      <c r="T711" s="167"/>
      <c r="U711" s="167"/>
      <c r="V711" s="167"/>
      <c r="W711" s="167"/>
      <c r="X711" s="167"/>
      <c r="Y711" s="167"/>
    </row>
    <row r="712" spans="1:25" ht="12.75" customHeight="1">
      <c r="A712" s="167"/>
      <c r="B712" s="167"/>
      <c r="C712" s="167"/>
      <c r="D712" s="167"/>
      <c r="E712" s="167"/>
      <c r="F712" s="167"/>
      <c r="G712" s="167"/>
      <c r="H712" s="169"/>
      <c r="I712" s="170"/>
      <c r="J712" s="167"/>
      <c r="K712" s="167"/>
      <c r="L712" s="170"/>
      <c r="M712" s="167"/>
      <c r="N712" s="170"/>
      <c r="O712" s="167"/>
      <c r="P712" s="167"/>
      <c r="Q712" s="167"/>
      <c r="R712" s="167"/>
      <c r="S712" s="167"/>
      <c r="T712" s="167"/>
      <c r="U712" s="167"/>
      <c r="V712" s="167"/>
      <c r="W712" s="167"/>
      <c r="X712" s="167"/>
      <c r="Y712" s="167"/>
    </row>
    <row r="713" spans="1:25" ht="12.75" customHeight="1">
      <c r="A713" s="167"/>
      <c r="B713" s="167"/>
      <c r="C713" s="167"/>
      <c r="D713" s="167"/>
      <c r="E713" s="167"/>
      <c r="F713" s="167"/>
      <c r="G713" s="167"/>
      <c r="H713" s="169"/>
      <c r="I713" s="170"/>
      <c r="J713" s="167"/>
      <c r="K713" s="167"/>
      <c r="L713" s="170"/>
      <c r="M713" s="167"/>
      <c r="N713" s="170"/>
      <c r="O713" s="167"/>
      <c r="P713" s="167"/>
      <c r="Q713" s="167"/>
      <c r="R713" s="167"/>
      <c r="S713" s="167"/>
      <c r="T713" s="167"/>
      <c r="U713" s="167"/>
      <c r="V713" s="167"/>
      <c r="W713" s="167"/>
      <c r="X713" s="167"/>
      <c r="Y713" s="167"/>
    </row>
    <row r="714" spans="1:25" ht="12.75" customHeight="1">
      <c r="A714" s="167"/>
      <c r="B714" s="167"/>
      <c r="C714" s="167"/>
      <c r="D714" s="167"/>
      <c r="E714" s="167"/>
      <c r="F714" s="167"/>
      <c r="G714" s="167"/>
      <c r="H714" s="169"/>
      <c r="I714" s="170"/>
      <c r="J714" s="167"/>
      <c r="K714" s="167"/>
      <c r="L714" s="170"/>
      <c r="M714" s="167"/>
      <c r="N714" s="170"/>
      <c r="O714" s="167"/>
      <c r="P714" s="167"/>
      <c r="Q714" s="167"/>
      <c r="R714" s="167"/>
      <c r="S714" s="167"/>
      <c r="T714" s="167"/>
      <c r="U714" s="167"/>
      <c r="V714" s="167"/>
      <c r="W714" s="167"/>
      <c r="X714" s="167"/>
      <c r="Y714" s="167"/>
    </row>
    <row r="715" spans="1:25" ht="12.75" customHeight="1">
      <c r="A715" s="167"/>
      <c r="B715" s="167"/>
      <c r="C715" s="167"/>
      <c r="D715" s="167"/>
      <c r="E715" s="167"/>
      <c r="F715" s="167"/>
      <c r="G715" s="167"/>
      <c r="H715" s="169"/>
      <c r="I715" s="170"/>
      <c r="J715" s="167"/>
      <c r="K715" s="167"/>
      <c r="L715" s="170"/>
      <c r="M715" s="167"/>
      <c r="N715" s="170"/>
      <c r="O715" s="167"/>
      <c r="P715" s="167"/>
      <c r="Q715" s="167"/>
      <c r="R715" s="167"/>
      <c r="S715" s="167"/>
      <c r="T715" s="167"/>
      <c r="U715" s="167"/>
      <c r="V715" s="167"/>
      <c r="W715" s="167"/>
      <c r="X715" s="167"/>
      <c r="Y715" s="167"/>
    </row>
    <row r="716" spans="1:25" ht="12.75" customHeight="1">
      <c r="A716" s="167"/>
      <c r="B716" s="167"/>
      <c r="C716" s="167"/>
      <c r="D716" s="167"/>
      <c r="E716" s="167"/>
      <c r="F716" s="167"/>
      <c r="G716" s="167"/>
      <c r="H716" s="169"/>
      <c r="I716" s="170"/>
      <c r="J716" s="167"/>
      <c r="K716" s="167"/>
      <c r="L716" s="170"/>
      <c r="M716" s="167"/>
      <c r="N716" s="170"/>
      <c r="O716" s="167"/>
      <c r="P716" s="167"/>
      <c r="Q716" s="167"/>
      <c r="R716" s="167"/>
      <c r="S716" s="167"/>
      <c r="T716" s="167"/>
      <c r="U716" s="167"/>
      <c r="V716" s="167"/>
      <c r="W716" s="167"/>
      <c r="X716" s="167"/>
      <c r="Y716" s="167"/>
    </row>
    <row r="717" spans="1:25" ht="12.75" customHeight="1">
      <c r="A717" s="167"/>
      <c r="B717" s="167"/>
      <c r="C717" s="167"/>
      <c r="D717" s="167"/>
      <c r="E717" s="167"/>
      <c r="F717" s="167"/>
      <c r="G717" s="167"/>
      <c r="H717" s="169"/>
      <c r="I717" s="170"/>
      <c r="J717" s="167"/>
      <c r="K717" s="167"/>
      <c r="L717" s="170"/>
      <c r="M717" s="167"/>
      <c r="N717" s="170"/>
      <c r="O717" s="167"/>
      <c r="P717" s="167"/>
      <c r="Q717" s="167"/>
      <c r="R717" s="167"/>
      <c r="S717" s="167"/>
      <c r="T717" s="167"/>
      <c r="U717" s="167"/>
      <c r="V717" s="167"/>
      <c r="W717" s="167"/>
      <c r="X717" s="167"/>
      <c r="Y717" s="167"/>
    </row>
    <row r="718" spans="1:25" ht="12.75" customHeight="1">
      <c r="A718" s="167"/>
      <c r="B718" s="167"/>
      <c r="C718" s="167"/>
      <c r="D718" s="167"/>
      <c r="E718" s="167"/>
      <c r="F718" s="167"/>
      <c r="G718" s="167"/>
      <c r="H718" s="169"/>
      <c r="I718" s="170"/>
      <c r="J718" s="167"/>
      <c r="K718" s="167"/>
      <c r="L718" s="170"/>
      <c r="M718" s="167"/>
      <c r="N718" s="170"/>
      <c r="O718" s="167"/>
      <c r="P718" s="167"/>
      <c r="Q718" s="167"/>
      <c r="R718" s="167"/>
      <c r="S718" s="167"/>
      <c r="T718" s="167"/>
      <c r="U718" s="167"/>
      <c r="V718" s="167"/>
      <c r="W718" s="167"/>
      <c r="X718" s="167"/>
      <c r="Y718" s="167"/>
    </row>
    <row r="719" spans="1:25" ht="12.75" customHeight="1">
      <c r="A719" s="167"/>
      <c r="B719" s="167"/>
      <c r="C719" s="167"/>
      <c r="D719" s="167"/>
      <c r="E719" s="167"/>
      <c r="F719" s="167"/>
      <c r="G719" s="167"/>
      <c r="H719" s="169"/>
      <c r="I719" s="170"/>
      <c r="J719" s="167"/>
      <c r="K719" s="167"/>
      <c r="L719" s="170"/>
      <c r="M719" s="167"/>
      <c r="N719" s="170"/>
      <c r="O719" s="167"/>
      <c r="P719" s="167"/>
      <c r="Q719" s="167"/>
      <c r="R719" s="167"/>
      <c r="S719" s="167"/>
      <c r="T719" s="167"/>
      <c r="U719" s="167"/>
      <c r="V719" s="167"/>
      <c r="W719" s="167"/>
      <c r="X719" s="167"/>
      <c r="Y719" s="167"/>
    </row>
    <row r="720" spans="1:25" ht="12.75" customHeight="1">
      <c r="A720" s="167"/>
      <c r="B720" s="167"/>
      <c r="C720" s="167"/>
      <c r="D720" s="167"/>
      <c r="E720" s="167"/>
      <c r="F720" s="167"/>
      <c r="G720" s="167"/>
      <c r="H720" s="169"/>
      <c r="I720" s="170"/>
      <c r="J720" s="167"/>
      <c r="K720" s="167"/>
      <c r="L720" s="170"/>
      <c r="M720" s="167"/>
      <c r="N720" s="170"/>
      <c r="O720" s="167"/>
      <c r="P720" s="167"/>
      <c r="Q720" s="167"/>
      <c r="R720" s="167"/>
      <c r="S720" s="167"/>
      <c r="T720" s="167"/>
      <c r="U720" s="167"/>
      <c r="V720" s="167"/>
      <c r="W720" s="167"/>
      <c r="X720" s="167"/>
      <c r="Y720" s="167"/>
    </row>
    <row r="721" spans="1:25" ht="12.75" customHeight="1">
      <c r="A721" s="167"/>
      <c r="B721" s="167"/>
      <c r="C721" s="167"/>
      <c r="D721" s="167"/>
      <c r="E721" s="167"/>
      <c r="F721" s="167"/>
      <c r="G721" s="167"/>
      <c r="H721" s="169"/>
      <c r="I721" s="170"/>
      <c r="J721" s="167"/>
      <c r="K721" s="167"/>
      <c r="L721" s="170"/>
      <c r="M721" s="167"/>
      <c r="N721" s="170"/>
      <c r="O721" s="167"/>
      <c r="P721" s="167"/>
      <c r="Q721" s="167"/>
      <c r="R721" s="167"/>
      <c r="S721" s="167"/>
      <c r="T721" s="167"/>
      <c r="U721" s="167"/>
      <c r="V721" s="167"/>
      <c r="W721" s="167"/>
      <c r="X721" s="167"/>
      <c r="Y721" s="167"/>
    </row>
    <row r="722" spans="1:25" ht="12.75" customHeight="1">
      <c r="A722" s="167"/>
      <c r="B722" s="167"/>
      <c r="C722" s="167"/>
      <c r="D722" s="167"/>
      <c r="E722" s="167"/>
      <c r="F722" s="167"/>
      <c r="G722" s="167"/>
      <c r="H722" s="169"/>
      <c r="I722" s="170"/>
      <c r="J722" s="167"/>
      <c r="K722" s="167"/>
      <c r="L722" s="170"/>
      <c r="M722" s="167"/>
      <c r="N722" s="170"/>
      <c r="O722" s="167"/>
      <c r="P722" s="167"/>
      <c r="Q722" s="167"/>
      <c r="R722" s="167"/>
      <c r="S722" s="167"/>
      <c r="T722" s="167"/>
      <c r="U722" s="167"/>
      <c r="V722" s="167"/>
      <c r="W722" s="167"/>
      <c r="X722" s="167"/>
      <c r="Y722" s="167"/>
    </row>
    <row r="723" spans="1:25" ht="12.75" customHeight="1">
      <c r="A723" s="167"/>
      <c r="B723" s="167"/>
      <c r="C723" s="167"/>
      <c r="D723" s="167"/>
      <c r="E723" s="167"/>
      <c r="F723" s="167"/>
      <c r="G723" s="167"/>
      <c r="H723" s="169"/>
      <c r="I723" s="170"/>
      <c r="J723" s="167"/>
      <c r="K723" s="167"/>
      <c r="L723" s="170"/>
      <c r="M723" s="167"/>
      <c r="N723" s="170"/>
      <c r="O723" s="167"/>
      <c r="P723" s="167"/>
      <c r="Q723" s="167"/>
      <c r="R723" s="167"/>
      <c r="S723" s="167"/>
      <c r="T723" s="167"/>
      <c r="U723" s="167"/>
      <c r="V723" s="167"/>
      <c r="W723" s="167"/>
      <c r="X723" s="167"/>
      <c r="Y723" s="167"/>
    </row>
    <row r="724" spans="1:25" ht="12.75" customHeight="1">
      <c r="A724" s="167"/>
      <c r="B724" s="167"/>
      <c r="C724" s="167"/>
      <c r="D724" s="167"/>
      <c r="E724" s="167"/>
      <c r="F724" s="167"/>
      <c r="G724" s="167"/>
      <c r="H724" s="169"/>
      <c r="I724" s="170"/>
      <c r="J724" s="167"/>
      <c r="K724" s="167"/>
      <c r="L724" s="170"/>
      <c r="M724" s="167"/>
      <c r="N724" s="170"/>
      <c r="O724" s="167"/>
      <c r="P724" s="167"/>
      <c r="Q724" s="167"/>
      <c r="R724" s="167"/>
      <c r="S724" s="167"/>
      <c r="T724" s="167"/>
      <c r="U724" s="167"/>
      <c r="V724" s="167"/>
      <c r="W724" s="167"/>
      <c r="X724" s="167"/>
      <c r="Y724" s="167"/>
    </row>
    <row r="725" spans="1:25" ht="12.75" customHeight="1">
      <c r="A725" s="167"/>
      <c r="B725" s="167"/>
      <c r="C725" s="167"/>
      <c r="D725" s="167"/>
      <c r="E725" s="167"/>
      <c r="F725" s="167"/>
      <c r="G725" s="167"/>
      <c r="H725" s="169"/>
      <c r="I725" s="170"/>
      <c r="J725" s="167"/>
      <c r="K725" s="167"/>
      <c r="L725" s="170"/>
      <c r="M725" s="167"/>
      <c r="N725" s="170"/>
      <c r="O725" s="167"/>
      <c r="P725" s="167"/>
      <c r="Q725" s="167"/>
      <c r="R725" s="167"/>
      <c r="S725" s="167"/>
      <c r="T725" s="167"/>
      <c r="U725" s="167"/>
      <c r="V725" s="167"/>
      <c r="W725" s="167"/>
      <c r="X725" s="167"/>
      <c r="Y725" s="167"/>
    </row>
    <row r="726" spans="1:25" ht="12.75" customHeight="1">
      <c r="A726" s="167"/>
      <c r="B726" s="167"/>
      <c r="C726" s="167"/>
      <c r="D726" s="167"/>
      <c r="E726" s="167"/>
      <c r="F726" s="167"/>
      <c r="G726" s="167"/>
      <c r="H726" s="169"/>
      <c r="I726" s="170"/>
      <c r="J726" s="167"/>
      <c r="K726" s="167"/>
      <c r="L726" s="170"/>
      <c r="M726" s="167"/>
      <c r="N726" s="170"/>
      <c r="O726" s="167"/>
      <c r="P726" s="167"/>
      <c r="Q726" s="167"/>
      <c r="R726" s="167"/>
      <c r="S726" s="167"/>
      <c r="T726" s="167"/>
      <c r="U726" s="167"/>
      <c r="V726" s="167"/>
      <c r="W726" s="167"/>
      <c r="X726" s="167"/>
      <c r="Y726" s="167"/>
    </row>
    <row r="727" spans="1:25" ht="12.75" customHeight="1">
      <c r="A727" s="167"/>
      <c r="B727" s="167"/>
      <c r="C727" s="167"/>
      <c r="D727" s="167"/>
      <c r="E727" s="167"/>
      <c r="F727" s="167"/>
      <c r="G727" s="167"/>
      <c r="H727" s="169"/>
      <c r="I727" s="170"/>
      <c r="J727" s="167"/>
      <c r="K727" s="167"/>
      <c r="L727" s="170"/>
      <c r="M727" s="167"/>
      <c r="N727" s="170"/>
      <c r="O727" s="167"/>
      <c r="P727" s="167"/>
      <c r="Q727" s="167"/>
      <c r="R727" s="167"/>
      <c r="S727" s="167"/>
      <c r="T727" s="167"/>
      <c r="U727" s="167"/>
      <c r="V727" s="167"/>
      <c r="W727" s="167"/>
      <c r="X727" s="167"/>
      <c r="Y727" s="167"/>
    </row>
    <row r="728" spans="1:25" ht="12.75" customHeight="1">
      <c r="A728" s="167"/>
      <c r="B728" s="167"/>
      <c r="C728" s="167"/>
      <c r="D728" s="167"/>
      <c r="E728" s="167"/>
      <c r="F728" s="167"/>
      <c r="G728" s="167"/>
      <c r="H728" s="169"/>
      <c r="I728" s="170"/>
      <c r="J728" s="167"/>
      <c r="K728" s="167"/>
      <c r="L728" s="170"/>
      <c r="M728" s="167"/>
      <c r="N728" s="170"/>
      <c r="O728" s="167"/>
      <c r="P728" s="167"/>
      <c r="Q728" s="167"/>
      <c r="R728" s="167"/>
      <c r="S728" s="167"/>
      <c r="T728" s="167"/>
      <c r="U728" s="167"/>
      <c r="V728" s="167"/>
      <c r="W728" s="167"/>
      <c r="X728" s="167"/>
      <c r="Y728" s="167"/>
    </row>
    <row r="729" spans="1:25" ht="12.75" customHeight="1">
      <c r="A729" s="167"/>
      <c r="B729" s="167"/>
      <c r="C729" s="167"/>
      <c r="D729" s="167"/>
      <c r="E729" s="167"/>
      <c r="F729" s="167"/>
      <c r="G729" s="167"/>
      <c r="H729" s="169"/>
      <c r="I729" s="170"/>
      <c r="J729" s="167"/>
      <c r="K729" s="167"/>
      <c r="L729" s="170"/>
      <c r="M729" s="167"/>
      <c r="N729" s="170"/>
      <c r="O729" s="167"/>
      <c r="P729" s="167"/>
      <c r="Q729" s="167"/>
      <c r="R729" s="167"/>
      <c r="S729" s="167"/>
      <c r="T729" s="167"/>
      <c r="U729" s="167"/>
      <c r="V729" s="167"/>
      <c r="W729" s="167"/>
      <c r="X729" s="167"/>
      <c r="Y729" s="167"/>
    </row>
    <row r="730" spans="1:25" ht="12.75" customHeight="1">
      <c r="A730" s="167"/>
      <c r="B730" s="167"/>
      <c r="C730" s="167"/>
      <c r="D730" s="167"/>
      <c r="E730" s="167"/>
      <c r="F730" s="167"/>
      <c r="G730" s="167"/>
      <c r="H730" s="169"/>
      <c r="I730" s="170"/>
      <c r="J730" s="167"/>
      <c r="K730" s="167"/>
      <c r="L730" s="170"/>
      <c r="M730" s="167"/>
      <c r="N730" s="170"/>
      <c r="O730" s="167"/>
      <c r="P730" s="167"/>
      <c r="Q730" s="167"/>
      <c r="R730" s="167"/>
      <c r="S730" s="167"/>
      <c r="T730" s="167"/>
      <c r="U730" s="167"/>
      <c r="V730" s="167"/>
      <c r="W730" s="167"/>
      <c r="X730" s="167"/>
      <c r="Y730" s="167"/>
    </row>
    <row r="731" spans="1:25" ht="12.75" customHeight="1">
      <c r="A731" s="167"/>
      <c r="B731" s="167"/>
      <c r="C731" s="167"/>
      <c r="D731" s="167"/>
      <c r="E731" s="167"/>
      <c r="F731" s="167"/>
      <c r="G731" s="167"/>
      <c r="H731" s="169"/>
      <c r="I731" s="170"/>
      <c r="J731" s="167"/>
      <c r="K731" s="167"/>
      <c r="L731" s="170"/>
      <c r="M731" s="167"/>
      <c r="N731" s="170"/>
      <c r="O731" s="167"/>
      <c r="P731" s="167"/>
      <c r="Q731" s="167"/>
      <c r="R731" s="167"/>
      <c r="S731" s="167"/>
      <c r="T731" s="167"/>
      <c r="U731" s="167"/>
      <c r="V731" s="167"/>
      <c r="W731" s="167"/>
      <c r="X731" s="167"/>
      <c r="Y731" s="167"/>
    </row>
    <row r="732" spans="1:25" ht="12.75" customHeight="1">
      <c r="A732" s="167"/>
      <c r="B732" s="167"/>
      <c r="C732" s="167"/>
      <c r="D732" s="167"/>
      <c r="E732" s="167"/>
      <c r="F732" s="167"/>
      <c r="G732" s="167"/>
      <c r="H732" s="169"/>
      <c r="I732" s="170"/>
      <c r="J732" s="167"/>
      <c r="K732" s="167"/>
      <c r="L732" s="170"/>
      <c r="M732" s="167"/>
      <c r="N732" s="170"/>
      <c r="O732" s="167"/>
      <c r="P732" s="167"/>
      <c r="Q732" s="167"/>
      <c r="R732" s="167"/>
      <c r="S732" s="167"/>
      <c r="T732" s="167"/>
      <c r="U732" s="167"/>
      <c r="V732" s="167"/>
      <c r="W732" s="167"/>
      <c r="X732" s="167"/>
      <c r="Y732" s="167"/>
    </row>
    <row r="733" spans="1:25" ht="12.75" customHeight="1">
      <c r="A733" s="167"/>
      <c r="B733" s="167"/>
      <c r="C733" s="167"/>
      <c r="D733" s="167"/>
      <c r="E733" s="167"/>
      <c r="F733" s="167"/>
      <c r="G733" s="167"/>
      <c r="H733" s="169"/>
      <c r="I733" s="170"/>
      <c r="J733" s="167"/>
      <c r="K733" s="167"/>
      <c r="L733" s="170"/>
      <c r="M733" s="167"/>
      <c r="N733" s="170"/>
      <c r="O733" s="167"/>
      <c r="P733" s="167"/>
      <c r="Q733" s="167"/>
      <c r="R733" s="167"/>
      <c r="S733" s="167"/>
      <c r="T733" s="167"/>
      <c r="U733" s="167"/>
      <c r="V733" s="167"/>
      <c r="W733" s="167"/>
      <c r="X733" s="167"/>
      <c r="Y733" s="167"/>
    </row>
    <row r="734" spans="1:25" ht="12.75" customHeight="1">
      <c r="A734" s="167"/>
      <c r="B734" s="167"/>
      <c r="C734" s="167"/>
      <c r="D734" s="167"/>
      <c r="E734" s="167"/>
      <c r="F734" s="167"/>
      <c r="G734" s="167"/>
      <c r="H734" s="169"/>
      <c r="I734" s="170"/>
      <c r="J734" s="167"/>
      <c r="K734" s="167"/>
      <c r="L734" s="170"/>
      <c r="M734" s="167"/>
      <c r="N734" s="170"/>
      <c r="O734" s="167"/>
      <c r="P734" s="167"/>
      <c r="Q734" s="167"/>
      <c r="R734" s="167"/>
      <c r="S734" s="167"/>
      <c r="T734" s="167"/>
      <c r="U734" s="167"/>
      <c r="V734" s="167"/>
      <c r="W734" s="167"/>
      <c r="X734" s="167"/>
      <c r="Y734" s="167"/>
    </row>
    <row r="735" spans="1:25" ht="12.75" customHeight="1">
      <c r="A735" s="167"/>
      <c r="B735" s="167"/>
      <c r="C735" s="167"/>
      <c r="D735" s="167"/>
      <c r="E735" s="167"/>
      <c r="F735" s="167"/>
      <c r="G735" s="167"/>
      <c r="H735" s="169"/>
      <c r="I735" s="170"/>
      <c r="J735" s="167"/>
      <c r="K735" s="167"/>
      <c r="L735" s="170"/>
      <c r="M735" s="167"/>
      <c r="N735" s="170"/>
      <c r="O735" s="167"/>
      <c r="P735" s="167"/>
      <c r="Q735" s="167"/>
      <c r="R735" s="167"/>
      <c r="S735" s="167"/>
      <c r="T735" s="167"/>
      <c r="U735" s="167"/>
      <c r="V735" s="167"/>
      <c r="W735" s="167"/>
      <c r="X735" s="167"/>
      <c r="Y735" s="167"/>
    </row>
    <row r="736" spans="1:25" ht="12.75" customHeight="1">
      <c r="A736" s="167"/>
      <c r="B736" s="167"/>
      <c r="C736" s="167"/>
      <c r="D736" s="167"/>
      <c r="E736" s="167"/>
      <c r="F736" s="167"/>
      <c r="G736" s="167"/>
      <c r="H736" s="169"/>
      <c r="I736" s="170"/>
      <c r="J736" s="167"/>
      <c r="K736" s="167"/>
      <c r="L736" s="170"/>
      <c r="M736" s="167"/>
      <c r="N736" s="170"/>
      <c r="O736" s="167"/>
      <c r="P736" s="167"/>
      <c r="Q736" s="167"/>
      <c r="R736" s="167"/>
      <c r="S736" s="167"/>
      <c r="T736" s="167"/>
      <c r="U736" s="167"/>
      <c r="V736" s="167"/>
      <c r="W736" s="167"/>
      <c r="X736" s="167"/>
      <c r="Y736" s="167"/>
    </row>
    <row r="737" spans="1:25" ht="12.75" customHeight="1">
      <c r="A737" s="167"/>
      <c r="B737" s="167"/>
      <c r="C737" s="167"/>
      <c r="D737" s="167"/>
      <c r="E737" s="167"/>
      <c r="F737" s="167"/>
      <c r="G737" s="167"/>
      <c r="H737" s="169"/>
      <c r="I737" s="170"/>
      <c r="J737" s="167"/>
      <c r="K737" s="167"/>
      <c r="L737" s="170"/>
      <c r="M737" s="167"/>
      <c r="N737" s="170"/>
      <c r="O737" s="167"/>
      <c r="P737" s="167"/>
      <c r="Q737" s="167"/>
      <c r="R737" s="167"/>
      <c r="S737" s="167"/>
      <c r="T737" s="167"/>
      <c r="U737" s="167"/>
      <c r="V737" s="167"/>
      <c r="W737" s="167"/>
      <c r="X737" s="167"/>
      <c r="Y737" s="167"/>
    </row>
    <row r="738" spans="1:25" ht="12.75" customHeight="1">
      <c r="A738" s="167"/>
      <c r="B738" s="167"/>
      <c r="C738" s="167"/>
      <c r="D738" s="167"/>
      <c r="E738" s="167"/>
      <c r="F738" s="167"/>
      <c r="G738" s="167"/>
      <c r="H738" s="169"/>
      <c r="I738" s="170"/>
      <c r="J738" s="167"/>
      <c r="K738" s="167"/>
      <c r="L738" s="170"/>
      <c r="M738" s="167"/>
      <c r="N738" s="170"/>
      <c r="O738" s="167"/>
      <c r="P738" s="167"/>
      <c r="Q738" s="167"/>
      <c r="R738" s="167"/>
      <c r="S738" s="167"/>
      <c r="T738" s="167"/>
      <c r="U738" s="167"/>
      <c r="V738" s="167"/>
      <c r="W738" s="167"/>
      <c r="X738" s="167"/>
      <c r="Y738" s="167"/>
    </row>
    <row r="739" spans="1:25" ht="12.75" customHeight="1">
      <c r="A739" s="167"/>
      <c r="B739" s="167"/>
      <c r="C739" s="167"/>
      <c r="D739" s="167"/>
      <c r="E739" s="167"/>
      <c r="F739" s="167"/>
      <c r="G739" s="167"/>
      <c r="H739" s="169"/>
      <c r="I739" s="170"/>
      <c r="J739" s="167"/>
      <c r="K739" s="167"/>
      <c r="L739" s="170"/>
      <c r="M739" s="167"/>
      <c r="N739" s="170"/>
      <c r="O739" s="167"/>
      <c r="P739" s="167"/>
      <c r="Q739" s="167"/>
      <c r="R739" s="167"/>
      <c r="S739" s="167"/>
      <c r="T739" s="167"/>
      <c r="U739" s="167"/>
      <c r="V739" s="167"/>
      <c r="W739" s="167"/>
      <c r="X739" s="167"/>
      <c r="Y739" s="167"/>
    </row>
    <row r="740" spans="1:25" ht="12.75" customHeight="1">
      <c r="A740" s="167"/>
      <c r="B740" s="167"/>
      <c r="C740" s="167"/>
      <c r="D740" s="167"/>
      <c r="E740" s="167"/>
      <c r="F740" s="167"/>
      <c r="G740" s="167"/>
      <c r="H740" s="169"/>
      <c r="I740" s="170"/>
      <c r="J740" s="167"/>
      <c r="K740" s="167"/>
      <c r="L740" s="170"/>
      <c r="M740" s="167"/>
      <c r="N740" s="170"/>
      <c r="O740" s="167"/>
      <c r="P740" s="167"/>
      <c r="Q740" s="167"/>
      <c r="R740" s="167"/>
      <c r="S740" s="167"/>
      <c r="T740" s="167"/>
      <c r="U740" s="167"/>
      <c r="V740" s="167"/>
      <c r="W740" s="167"/>
      <c r="X740" s="167"/>
      <c r="Y740" s="167"/>
    </row>
    <row r="741" spans="1:25" ht="12.75" customHeight="1">
      <c r="A741" s="167"/>
      <c r="B741" s="167"/>
      <c r="C741" s="167"/>
      <c r="D741" s="167"/>
      <c r="E741" s="167"/>
      <c r="F741" s="167"/>
      <c r="G741" s="167"/>
      <c r="H741" s="169"/>
      <c r="I741" s="170"/>
      <c r="J741" s="167"/>
      <c r="K741" s="167"/>
      <c r="L741" s="170"/>
      <c r="M741" s="167"/>
      <c r="N741" s="170"/>
      <c r="O741" s="167"/>
      <c r="P741" s="167"/>
      <c r="Q741" s="167"/>
      <c r="R741" s="167"/>
      <c r="S741" s="167"/>
      <c r="T741" s="167"/>
      <c r="U741" s="167"/>
      <c r="V741" s="167"/>
      <c r="W741" s="167"/>
      <c r="X741" s="167"/>
      <c r="Y741" s="167"/>
    </row>
    <row r="742" spans="1:25" ht="12.75" customHeight="1">
      <c r="A742" s="167"/>
      <c r="B742" s="167"/>
      <c r="C742" s="167"/>
      <c r="D742" s="167"/>
      <c r="E742" s="167"/>
      <c r="F742" s="167"/>
      <c r="G742" s="167"/>
      <c r="H742" s="169"/>
      <c r="I742" s="170"/>
      <c r="J742" s="167"/>
      <c r="K742" s="167"/>
      <c r="L742" s="170"/>
      <c r="M742" s="167"/>
      <c r="N742" s="170"/>
      <c r="O742" s="167"/>
      <c r="P742" s="167"/>
      <c r="Q742" s="167"/>
      <c r="R742" s="167"/>
      <c r="S742" s="167"/>
      <c r="T742" s="167"/>
      <c r="U742" s="167"/>
      <c r="V742" s="167"/>
      <c r="W742" s="167"/>
      <c r="X742" s="167"/>
      <c r="Y742" s="167"/>
    </row>
    <row r="743" spans="1:25" ht="12.75" customHeight="1">
      <c r="A743" s="167"/>
      <c r="B743" s="167"/>
      <c r="C743" s="167"/>
      <c r="D743" s="167"/>
      <c r="E743" s="167"/>
      <c r="F743" s="167"/>
      <c r="G743" s="167"/>
      <c r="H743" s="169"/>
      <c r="I743" s="170"/>
      <c r="J743" s="167"/>
      <c r="K743" s="167"/>
      <c r="L743" s="170"/>
      <c r="M743" s="167"/>
      <c r="N743" s="170"/>
      <c r="O743" s="167"/>
      <c r="P743" s="167"/>
      <c r="Q743" s="167"/>
      <c r="R743" s="167"/>
      <c r="S743" s="167"/>
      <c r="T743" s="167"/>
      <c r="U743" s="167"/>
      <c r="V743" s="167"/>
      <c r="W743" s="167"/>
      <c r="X743" s="167"/>
      <c r="Y743" s="167"/>
    </row>
    <row r="744" spans="1:25" ht="12.75" customHeight="1">
      <c r="A744" s="167"/>
      <c r="B744" s="167"/>
      <c r="C744" s="167"/>
      <c r="D744" s="167"/>
      <c r="E744" s="167"/>
      <c r="F744" s="167"/>
      <c r="G744" s="167"/>
      <c r="H744" s="169"/>
      <c r="I744" s="170"/>
      <c r="J744" s="167"/>
      <c r="K744" s="167"/>
      <c r="L744" s="170"/>
      <c r="M744" s="167"/>
      <c r="N744" s="170"/>
      <c r="O744" s="167"/>
      <c r="P744" s="167"/>
      <c r="Q744" s="167"/>
      <c r="R744" s="167"/>
      <c r="S744" s="167"/>
      <c r="T744" s="167"/>
      <c r="U744" s="167"/>
      <c r="V744" s="167"/>
      <c r="W744" s="167"/>
      <c r="X744" s="167"/>
      <c r="Y744" s="167"/>
    </row>
    <row r="745" spans="1:25" ht="12.75" customHeight="1">
      <c r="A745" s="167"/>
      <c r="B745" s="167"/>
      <c r="C745" s="167"/>
      <c r="D745" s="167"/>
      <c r="E745" s="167"/>
      <c r="F745" s="167"/>
      <c r="G745" s="167"/>
      <c r="H745" s="169"/>
      <c r="I745" s="170"/>
      <c r="J745" s="167"/>
      <c r="K745" s="167"/>
      <c r="L745" s="170"/>
      <c r="M745" s="167"/>
      <c r="N745" s="170"/>
      <c r="O745" s="167"/>
      <c r="P745" s="167"/>
      <c r="Q745" s="167"/>
      <c r="R745" s="167"/>
      <c r="S745" s="167"/>
      <c r="T745" s="167"/>
      <c r="U745" s="167"/>
      <c r="V745" s="167"/>
      <c r="W745" s="167"/>
      <c r="X745" s="167"/>
      <c r="Y745" s="167"/>
    </row>
    <row r="746" spans="1:25" ht="12.75" customHeight="1">
      <c r="A746" s="167"/>
      <c r="B746" s="167"/>
      <c r="C746" s="167"/>
      <c r="D746" s="167"/>
      <c r="E746" s="167"/>
      <c r="F746" s="167"/>
      <c r="G746" s="167"/>
      <c r="H746" s="169"/>
      <c r="I746" s="170"/>
      <c r="J746" s="167"/>
      <c r="K746" s="167"/>
      <c r="L746" s="170"/>
      <c r="M746" s="167"/>
      <c r="N746" s="170"/>
      <c r="O746" s="167"/>
      <c r="P746" s="167"/>
      <c r="Q746" s="167"/>
      <c r="R746" s="167"/>
      <c r="S746" s="167"/>
      <c r="T746" s="167"/>
      <c r="U746" s="167"/>
      <c r="V746" s="167"/>
      <c r="W746" s="167"/>
      <c r="X746" s="167"/>
      <c r="Y746" s="167"/>
    </row>
    <row r="747" spans="1:25" ht="12.75" customHeight="1">
      <c r="A747" s="167"/>
      <c r="B747" s="167"/>
      <c r="C747" s="167"/>
      <c r="D747" s="167"/>
      <c r="E747" s="167"/>
      <c r="F747" s="167"/>
      <c r="G747" s="167"/>
      <c r="H747" s="169"/>
      <c r="I747" s="170"/>
      <c r="J747" s="167"/>
      <c r="K747" s="167"/>
      <c r="L747" s="170"/>
      <c r="M747" s="167"/>
      <c r="N747" s="170"/>
      <c r="O747" s="167"/>
      <c r="P747" s="167"/>
      <c r="Q747" s="167"/>
      <c r="R747" s="167"/>
      <c r="S747" s="167"/>
      <c r="T747" s="167"/>
      <c r="U747" s="167"/>
      <c r="V747" s="167"/>
      <c r="W747" s="167"/>
      <c r="X747" s="167"/>
      <c r="Y747" s="167"/>
    </row>
    <row r="748" spans="1:25" ht="12.75" customHeight="1">
      <c r="A748" s="167"/>
      <c r="B748" s="167"/>
      <c r="C748" s="167"/>
      <c r="D748" s="167"/>
      <c r="E748" s="167"/>
      <c r="F748" s="167"/>
      <c r="G748" s="167"/>
      <c r="H748" s="169"/>
      <c r="I748" s="170"/>
      <c r="J748" s="167"/>
      <c r="K748" s="167"/>
      <c r="L748" s="170"/>
      <c r="M748" s="167"/>
      <c r="N748" s="170"/>
      <c r="O748" s="167"/>
      <c r="P748" s="167"/>
      <c r="Q748" s="167"/>
      <c r="R748" s="167"/>
      <c r="S748" s="167"/>
      <c r="T748" s="167"/>
      <c r="U748" s="167"/>
      <c r="V748" s="167"/>
      <c r="W748" s="167"/>
      <c r="X748" s="167"/>
      <c r="Y748" s="167"/>
    </row>
    <row r="749" spans="1:25" ht="12.75" customHeight="1">
      <c r="A749" s="167"/>
      <c r="B749" s="167"/>
      <c r="C749" s="167"/>
      <c r="D749" s="167"/>
      <c r="E749" s="167"/>
      <c r="F749" s="167"/>
      <c r="G749" s="167"/>
      <c r="H749" s="169"/>
      <c r="I749" s="170"/>
      <c r="J749" s="167"/>
      <c r="K749" s="167"/>
      <c r="L749" s="170"/>
      <c r="M749" s="167"/>
      <c r="N749" s="170"/>
      <c r="O749" s="167"/>
      <c r="P749" s="167"/>
      <c r="Q749" s="167"/>
      <c r="R749" s="167"/>
      <c r="S749" s="167"/>
      <c r="T749" s="167"/>
      <c r="U749" s="167"/>
      <c r="V749" s="167"/>
      <c r="W749" s="167"/>
      <c r="X749" s="167"/>
      <c r="Y749" s="167"/>
    </row>
    <row r="750" spans="1:25" ht="12.75" customHeight="1">
      <c r="A750" s="167"/>
      <c r="B750" s="167"/>
      <c r="C750" s="167"/>
      <c r="D750" s="167"/>
      <c r="E750" s="167"/>
      <c r="F750" s="167"/>
      <c r="G750" s="167"/>
      <c r="H750" s="169"/>
      <c r="I750" s="170"/>
      <c r="J750" s="167"/>
      <c r="K750" s="167"/>
      <c r="L750" s="170"/>
      <c r="M750" s="167"/>
      <c r="N750" s="170"/>
      <c r="O750" s="167"/>
      <c r="P750" s="167"/>
      <c r="Q750" s="167"/>
      <c r="R750" s="167"/>
      <c r="S750" s="167"/>
      <c r="T750" s="167"/>
      <c r="U750" s="167"/>
      <c r="V750" s="167"/>
      <c r="W750" s="167"/>
      <c r="X750" s="167"/>
      <c r="Y750" s="167"/>
    </row>
    <row r="751" spans="1:25" ht="12.75" customHeight="1">
      <c r="A751" s="167"/>
      <c r="B751" s="167"/>
      <c r="C751" s="167"/>
      <c r="D751" s="167"/>
      <c r="E751" s="167"/>
      <c r="F751" s="167"/>
      <c r="G751" s="167"/>
      <c r="H751" s="169"/>
      <c r="I751" s="170"/>
      <c r="J751" s="167"/>
      <c r="K751" s="167"/>
      <c r="L751" s="170"/>
      <c r="M751" s="167"/>
      <c r="N751" s="170"/>
      <c r="O751" s="167"/>
      <c r="P751" s="167"/>
      <c r="Q751" s="167"/>
      <c r="R751" s="167"/>
      <c r="S751" s="167"/>
      <c r="T751" s="167"/>
      <c r="U751" s="167"/>
      <c r="V751" s="167"/>
      <c r="W751" s="167"/>
      <c r="X751" s="167"/>
      <c r="Y751" s="167"/>
    </row>
    <row r="752" spans="1:25" ht="12.75" customHeight="1">
      <c r="A752" s="167"/>
      <c r="B752" s="167"/>
      <c r="C752" s="167"/>
      <c r="D752" s="167"/>
      <c r="E752" s="167"/>
      <c r="F752" s="167"/>
      <c r="G752" s="167"/>
      <c r="H752" s="169"/>
      <c r="I752" s="170"/>
      <c r="J752" s="167"/>
      <c r="K752" s="167"/>
      <c r="L752" s="170"/>
      <c r="M752" s="167"/>
      <c r="N752" s="170"/>
      <c r="O752" s="167"/>
      <c r="P752" s="167"/>
      <c r="Q752" s="167"/>
      <c r="R752" s="167"/>
      <c r="S752" s="167"/>
      <c r="T752" s="167"/>
      <c r="U752" s="167"/>
      <c r="V752" s="167"/>
      <c r="W752" s="167"/>
      <c r="X752" s="167"/>
      <c r="Y752" s="167"/>
    </row>
    <row r="753" spans="1:25" ht="12.75" customHeight="1">
      <c r="A753" s="167"/>
      <c r="B753" s="167"/>
      <c r="C753" s="167"/>
      <c r="D753" s="167"/>
      <c r="E753" s="167"/>
      <c r="F753" s="167"/>
      <c r="G753" s="167"/>
      <c r="H753" s="169"/>
      <c r="I753" s="170"/>
      <c r="J753" s="167"/>
      <c r="K753" s="167"/>
      <c r="L753" s="170"/>
      <c r="M753" s="167"/>
      <c r="N753" s="170"/>
      <c r="O753" s="167"/>
      <c r="P753" s="167"/>
      <c r="Q753" s="167"/>
      <c r="R753" s="167"/>
      <c r="S753" s="167"/>
      <c r="T753" s="167"/>
      <c r="U753" s="167"/>
      <c r="V753" s="167"/>
      <c r="W753" s="167"/>
      <c r="X753" s="167"/>
      <c r="Y753" s="167"/>
    </row>
    <row r="754" spans="1:25" ht="12.75" customHeight="1">
      <c r="A754" s="167"/>
      <c r="B754" s="167"/>
      <c r="C754" s="167"/>
      <c r="D754" s="167"/>
      <c r="E754" s="167"/>
      <c r="F754" s="167"/>
      <c r="G754" s="167"/>
      <c r="H754" s="169"/>
      <c r="I754" s="170"/>
      <c r="J754" s="167"/>
      <c r="K754" s="167"/>
      <c r="L754" s="170"/>
      <c r="M754" s="167"/>
      <c r="N754" s="170"/>
      <c r="O754" s="167"/>
      <c r="P754" s="167"/>
      <c r="Q754" s="167"/>
      <c r="R754" s="167"/>
      <c r="S754" s="167"/>
      <c r="T754" s="167"/>
      <c r="U754" s="167"/>
      <c r="V754" s="167"/>
      <c r="W754" s="167"/>
      <c r="X754" s="167"/>
      <c r="Y754" s="167"/>
    </row>
    <row r="755" spans="1:25" ht="12.75" customHeight="1">
      <c r="A755" s="167"/>
      <c r="B755" s="167"/>
      <c r="C755" s="167"/>
      <c r="D755" s="167"/>
      <c r="E755" s="167"/>
      <c r="F755" s="167"/>
      <c r="G755" s="167"/>
      <c r="H755" s="169"/>
      <c r="I755" s="170"/>
      <c r="J755" s="167"/>
      <c r="K755" s="167"/>
      <c r="L755" s="170"/>
      <c r="M755" s="167"/>
      <c r="N755" s="170"/>
      <c r="O755" s="167"/>
      <c r="P755" s="167"/>
      <c r="Q755" s="167"/>
      <c r="R755" s="167"/>
      <c r="S755" s="167"/>
      <c r="T755" s="167"/>
      <c r="U755" s="167"/>
      <c r="V755" s="167"/>
      <c r="W755" s="167"/>
      <c r="X755" s="167"/>
      <c r="Y755" s="167"/>
    </row>
    <row r="756" spans="1:25" ht="12.75" customHeight="1">
      <c r="A756" s="167"/>
      <c r="B756" s="167"/>
      <c r="C756" s="167"/>
      <c r="D756" s="167"/>
      <c r="E756" s="167"/>
      <c r="F756" s="167"/>
      <c r="G756" s="167"/>
      <c r="H756" s="169"/>
      <c r="I756" s="170"/>
      <c r="J756" s="167"/>
      <c r="K756" s="167"/>
      <c r="L756" s="170"/>
      <c r="M756" s="167"/>
      <c r="N756" s="170"/>
      <c r="O756" s="167"/>
      <c r="P756" s="167"/>
      <c r="Q756" s="167"/>
      <c r="R756" s="167"/>
      <c r="S756" s="167"/>
      <c r="T756" s="167"/>
      <c r="U756" s="167"/>
      <c r="V756" s="167"/>
      <c r="W756" s="167"/>
      <c r="X756" s="167"/>
      <c r="Y756" s="167"/>
    </row>
    <row r="757" spans="1:25" ht="12.75" customHeight="1">
      <c r="A757" s="167"/>
      <c r="B757" s="167"/>
      <c r="C757" s="167"/>
      <c r="D757" s="167"/>
      <c r="E757" s="167"/>
      <c r="F757" s="167"/>
      <c r="G757" s="167"/>
      <c r="H757" s="169"/>
      <c r="I757" s="170"/>
      <c r="J757" s="167"/>
      <c r="K757" s="167"/>
      <c r="L757" s="170"/>
      <c r="M757" s="167"/>
      <c r="N757" s="170"/>
      <c r="O757" s="167"/>
      <c r="P757" s="167"/>
      <c r="Q757" s="167"/>
      <c r="R757" s="167"/>
      <c r="S757" s="167"/>
      <c r="T757" s="167"/>
      <c r="U757" s="167"/>
      <c r="V757" s="167"/>
      <c r="W757" s="167"/>
      <c r="X757" s="167"/>
      <c r="Y757" s="167"/>
    </row>
    <row r="758" spans="1:25" ht="12.75" customHeight="1">
      <c r="A758" s="167"/>
      <c r="B758" s="167"/>
      <c r="C758" s="167"/>
      <c r="D758" s="167"/>
      <c r="E758" s="167"/>
      <c r="F758" s="167"/>
      <c r="G758" s="167"/>
      <c r="H758" s="169"/>
      <c r="I758" s="170"/>
      <c r="J758" s="167"/>
      <c r="K758" s="167"/>
      <c r="L758" s="170"/>
      <c r="M758" s="167"/>
      <c r="N758" s="170"/>
      <c r="O758" s="167"/>
      <c r="P758" s="167"/>
      <c r="Q758" s="167"/>
      <c r="R758" s="167"/>
      <c r="S758" s="167"/>
      <c r="T758" s="167"/>
      <c r="U758" s="167"/>
      <c r="V758" s="167"/>
      <c r="W758" s="167"/>
      <c r="X758" s="167"/>
      <c r="Y758" s="167"/>
    </row>
    <row r="759" spans="1:25" ht="12.75" customHeight="1">
      <c r="A759" s="167"/>
      <c r="B759" s="167"/>
      <c r="C759" s="167"/>
      <c r="D759" s="167"/>
      <c r="E759" s="167"/>
      <c r="F759" s="167"/>
      <c r="G759" s="167"/>
      <c r="H759" s="169"/>
      <c r="I759" s="170"/>
      <c r="J759" s="167"/>
      <c r="K759" s="167"/>
      <c r="L759" s="170"/>
      <c r="M759" s="167"/>
      <c r="N759" s="170"/>
      <c r="O759" s="167"/>
      <c r="P759" s="167"/>
      <c r="Q759" s="167"/>
      <c r="R759" s="167"/>
      <c r="S759" s="167"/>
      <c r="T759" s="167"/>
      <c r="U759" s="167"/>
      <c r="V759" s="167"/>
      <c r="W759" s="167"/>
      <c r="X759" s="167"/>
      <c r="Y759" s="167"/>
    </row>
    <row r="760" spans="1:25" ht="12.75" customHeight="1">
      <c r="A760" s="167"/>
      <c r="B760" s="167"/>
      <c r="C760" s="167"/>
      <c r="D760" s="167"/>
      <c r="E760" s="167"/>
      <c r="F760" s="167"/>
      <c r="G760" s="167"/>
      <c r="H760" s="169"/>
      <c r="I760" s="170"/>
      <c r="J760" s="167"/>
      <c r="K760" s="167"/>
      <c r="L760" s="170"/>
      <c r="M760" s="167"/>
      <c r="N760" s="170"/>
      <c r="O760" s="167"/>
      <c r="P760" s="167"/>
      <c r="Q760" s="167"/>
      <c r="R760" s="167"/>
      <c r="S760" s="167"/>
      <c r="T760" s="167"/>
      <c r="U760" s="167"/>
      <c r="V760" s="167"/>
      <c r="W760" s="167"/>
      <c r="X760" s="167"/>
      <c r="Y760" s="167"/>
    </row>
    <row r="761" spans="1:25" ht="12.75" customHeight="1">
      <c r="A761" s="167"/>
      <c r="B761" s="167"/>
      <c r="C761" s="167"/>
      <c r="D761" s="167"/>
      <c r="E761" s="167"/>
      <c r="F761" s="167"/>
      <c r="G761" s="167"/>
      <c r="H761" s="169"/>
      <c r="I761" s="170"/>
      <c r="J761" s="167"/>
      <c r="K761" s="167"/>
      <c r="L761" s="170"/>
      <c r="M761" s="167"/>
      <c r="N761" s="170"/>
      <c r="O761" s="167"/>
      <c r="P761" s="167"/>
      <c r="Q761" s="167"/>
      <c r="R761" s="167"/>
      <c r="S761" s="167"/>
      <c r="T761" s="167"/>
      <c r="U761" s="167"/>
      <c r="V761" s="167"/>
      <c r="W761" s="167"/>
      <c r="X761" s="167"/>
      <c r="Y761" s="167"/>
    </row>
    <row r="762" spans="1:25" ht="12.75" customHeight="1">
      <c r="A762" s="167"/>
      <c r="B762" s="167"/>
      <c r="C762" s="167"/>
      <c r="D762" s="167"/>
      <c r="E762" s="167"/>
      <c r="F762" s="167"/>
      <c r="G762" s="167"/>
      <c r="H762" s="169"/>
      <c r="I762" s="170"/>
      <c r="J762" s="167"/>
      <c r="K762" s="167"/>
      <c r="L762" s="170"/>
      <c r="M762" s="167"/>
      <c r="N762" s="170"/>
      <c r="O762" s="167"/>
      <c r="P762" s="167"/>
      <c r="Q762" s="167"/>
      <c r="R762" s="167"/>
      <c r="S762" s="167"/>
      <c r="T762" s="167"/>
      <c r="U762" s="167"/>
      <c r="V762" s="167"/>
      <c r="W762" s="167"/>
      <c r="X762" s="167"/>
      <c r="Y762" s="167"/>
    </row>
    <row r="763" spans="1:25" ht="12.75" customHeight="1">
      <c r="A763" s="167"/>
      <c r="B763" s="167"/>
      <c r="C763" s="167"/>
      <c r="D763" s="167"/>
      <c r="E763" s="167"/>
      <c r="F763" s="167"/>
      <c r="G763" s="167"/>
      <c r="H763" s="169"/>
      <c r="I763" s="170"/>
      <c r="J763" s="167"/>
      <c r="K763" s="167"/>
      <c r="L763" s="170"/>
      <c r="M763" s="167"/>
      <c r="N763" s="170"/>
      <c r="O763" s="167"/>
      <c r="P763" s="167"/>
      <c r="Q763" s="167"/>
      <c r="R763" s="167"/>
      <c r="S763" s="167"/>
      <c r="T763" s="167"/>
      <c r="U763" s="167"/>
      <c r="V763" s="167"/>
      <c r="W763" s="167"/>
      <c r="X763" s="167"/>
      <c r="Y763" s="167"/>
    </row>
    <row r="764" spans="1:25" ht="12.75" customHeight="1">
      <c r="A764" s="167"/>
      <c r="B764" s="167"/>
      <c r="C764" s="167"/>
      <c r="D764" s="167"/>
      <c r="E764" s="167"/>
      <c r="F764" s="167"/>
      <c r="G764" s="167"/>
      <c r="H764" s="169"/>
      <c r="I764" s="170"/>
      <c r="J764" s="167"/>
      <c r="K764" s="167"/>
      <c r="L764" s="170"/>
      <c r="M764" s="167"/>
      <c r="N764" s="170"/>
      <c r="O764" s="167"/>
      <c r="P764" s="167"/>
      <c r="Q764" s="167"/>
      <c r="R764" s="167"/>
      <c r="S764" s="167"/>
      <c r="T764" s="167"/>
      <c r="U764" s="167"/>
      <c r="V764" s="167"/>
      <c r="W764" s="167"/>
      <c r="X764" s="167"/>
      <c r="Y764" s="167"/>
    </row>
    <row r="765" spans="1:25" ht="12.75" customHeight="1">
      <c r="A765" s="167"/>
      <c r="B765" s="167"/>
      <c r="C765" s="167"/>
      <c r="D765" s="167"/>
      <c r="E765" s="167"/>
      <c r="F765" s="167"/>
      <c r="G765" s="167"/>
      <c r="H765" s="169"/>
      <c r="I765" s="170"/>
      <c r="J765" s="167"/>
      <c r="K765" s="167"/>
      <c r="L765" s="170"/>
      <c r="M765" s="167"/>
      <c r="N765" s="170"/>
      <c r="O765" s="167"/>
      <c r="P765" s="167"/>
      <c r="Q765" s="167"/>
      <c r="R765" s="167"/>
      <c r="S765" s="167"/>
      <c r="T765" s="167"/>
      <c r="U765" s="167"/>
      <c r="V765" s="167"/>
      <c r="W765" s="167"/>
      <c r="X765" s="167"/>
      <c r="Y765" s="167"/>
    </row>
    <row r="766" spans="1:25" ht="12.75" customHeight="1">
      <c r="A766" s="167"/>
      <c r="B766" s="167"/>
      <c r="C766" s="167"/>
      <c r="D766" s="167"/>
      <c r="E766" s="167"/>
      <c r="F766" s="167"/>
      <c r="G766" s="167"/>
      <c r="H766" s="169"/>
      <c r="I766" s="170"/>
      <c r="J766" s="167"/>
      <c r="K766" s="167"/>
      <c r="L766" s="170"/>
      <c r="M766" s="167"/>
      <c r="N766" s="170"/>
      <c r="O766" s="167"/>
      <c r="P766" s="167"/>
      <c r="Q766" s="167"/>
      <c r="R766" s="167"/>
      <c r="S766" s="167"/>
      <c r="T766" s="167"/>
      <c r="U766" s="167"/>
      <c r="V766" s="167"/>
      <c r="W766" s="167"/>
      <c r="X766" s="167"/>
      <c r="Y766" s="167"/>
    </row>
    <row r="767" spans="1:25" ht="12.75" customHeight="1">
      <c r="A767" s="167"/>
      <c r="B767" s="167"/>
      <c r="C767" s="167"/>
      <c r="D767" s="167"/>
      <c r="E767" s="167"/>
      <c r="F767" s="167"/>
      <c r="G767" s="167"/>
      <c r="H767" s="169"/>
      <c r="I767" s="170"/>
      <c r="J767" s="167"/>
      <c r="K767" s="167"/>
      <c r="L767" s="170"/>
      <c r="M767" s="167"/>
      <c r="N767" s="170"/>
      <c r="O767" s="167"/>
      <c r="P767" s="167"/>
      <c r="Q767" s="167"/>
      <c r="R767" s="167"/>
      <c r="S767" s="167"/>
      <c r="T767" s="167"/>
      <c r="U767" s="167"/>
      <c r="V767" s="167"/>
      <c r="W767" s="167"/>
      <c r="X767" s="167"/>
      <c r="Y767" s="167"/>
    </row>
    <row r="768" spans="1:25" ht="12.75" customHeight="1">
      <c r="A768" s="167"/>
      <c r="B768" s="167"/>
      <c r="C768" s="167"/>
      <c r="D768" s="167"/>
      <c r="E768" s="167"/>
      <c r="F768" s="167"/>
      <c r="G768" s="167"/>
      <c r="H768" s="169"/>
      <c r="I768" s="170"/>
      <c r="J768" s="167"/>
      <c r="K768" s="167"/>
      <c r="L768" s="170"/>
      <c r="M768" s="167"/>
      <c r="N768" s="170"/>
      <c r="O768" s="167"/>
      <c r="P768" s="167"/>
      <c r="Q768" s="167"/>
      <c r="R768" s="167"/>
      <c r="S768" s="167"/>
      <c r="T768" s="167"/>
      <c r="U768" s="167"/>
      <c r="V768" s="167"/>
      <c r="W768" s="167"/>
      <c r="X768" s="167"/>
      <c r="Y768" s="167"/>
    </row>
    <row r="769" spans="1:25" ht="12.75" customHeight="1">
      <c r="A769" s="167"/>
      <c r="B769" s="167"/>
      <c r="C769" s="167"/>
      <c r="D769" s="167"/>
      <c r="E769" s="167"/>
      <c r="F769" s="167"/>
      <c r="G769" s="167"/>
      <c r="H769" s="169"/>
      <c r="I769" s="170"/>
      <c r="J769" s="167"/>
      <c r="K769" s="167"/>
      <c r="L769" s="170"/>
      <c r="M769" s="167"/>
      <c r="N769" s="170"/>
      <c r="O769" s="167"/>
      <c r="P769" s="167"/>
      <c r="Q769" s="167"/>
      <c r="R769" s="167"/>
      <c r="S769" s="167"/>
      <c r="T769" s="167"/>
      <c r="U769" s="167"/>
      <c r="V769" s="167"/>
      <c r="W769" s="167"/>
      <c r="X769" s="167"/>
      <c r="Y769" s="167"/>
    </row>
    <row r="770" spans="1:25" ht="12.75" customHeight="1">
      <c r="A770" s="167"/>
      <c r="B770" s="167"/>
      <c r="C770" s="167"/>
      <c r="D770" s="167"/>
      <c r="E770" s="167"/>
      <c r="F770" s="167"/>
      <c r="G770" s="167"/>
      <c r="H770" s="169"/>
      <c r="I770" s="170"/>
      <c r="J770" s="167"/>
      <c r="K770" s="167"/>
      <c r="L770" s="170"/>
      <c r="M770" s="167"/>
      <c r="N770" s="170"/>
      <c r="O770" s="167"/>
      <c r="P770" s="167"/>
      <c r="Q770" s="167"/>
      <c r="R770" s="167"/>
      <c r="S770" s="167"/>
      <c r="T770" s="167"/>
      <c r="U770" s="167"/>
      <c r="V770" s="167"/>
      <c r="W770" s="167"/>
      <c r="X770" s="167"/>
      <c r="Y770" s="167"/>
    </row>
    <row r="771" spans="1:25" ht="12.75" customHeight="1">
      <c r="A771" s="167"/>
      <c r="B771" s="167"/>
      <c r="C771" s="167"/>
      <c r="D771" s="167"/>
      <c r="E771" s="167"/>
      <c r="F771" s="167"/>
      <c r="G771" s="167"/>
      <c r="H771" s="169"/>
      <c r="I771" s="170"/>
      <c r="J771" s="167"/>
      <c r="K771" s="167"/>
      <c r="L771" s="170"/>
      <c r="M771" s="167"/>
      <c r="N771" s="170"/>
      <c r="O771" s="167"/>
      <c r="P771" s="167"/>
      <c r="Q771" s="167"/>
      <c r="R771" s="167"/>
      <c r="S771" s="167"/>
      <c r="T771" s="167"/>
      <c r="U771" s="167"/>
      <c r="V771" s="167"/>
      <c r="W771" s="167"/>
      <c r="X771" s="167"/>
      <c r="Y771" s="167"/>
    </row>
    <row r="772" spans="1:25" ht="12.75" customHeight="1">
      <c r="A772" s="167"/>
      <c r="B772" s="167"/>
      <c r="C772" s="167"/>
      <c r="D772" s="167"/>
      <c r="E772" s="167"/>
      <c r="F772" s="167"/>
      <c r="G772" s="167"/>
      <c r="H772" s="169"/>
      <c r="I772" s="170"/>
      <c r="J772" s="167"/>
      <c r="K772" s="167"/>
      <c r="L772" s="170"/>
      <c r="M772" s="167"/>
      <c r="N772" s="170"/>
      <c r="O772" s="167"/>
      <c r="P772" s="167"/>
      <c r="Q772" s="167"/>
      <c r="R772" s="167"/>
      <c r="S772" s="167"/>
      <c r="T772" s="167"/>
      <c r="U772" s="167"/>
      <c r="V772" s="167"/>
      <c r="W772" s="167"/>
      <c r="X772" s="167"/>
      <c r="Y772" s="167"/>
    </row>
    <row r="773" spans="1:25" ht="12.75" customHeight="1">
      <c r="A773" s="167"/>
      <c r="B773" s="167"/>
      <c r="C773" s="167"/>
      <c r="D773" s="167"/>
      <c r="E773" s="167"/>
      <c r="F773" s="167"/>
      <c r="G773" s="167"/>
      <c r="H773" s="169"/>
      <c r="I773" s="170"/>
      <c r="J773" s="167"/>
      <c r="K773" s="167"/>
      <c r="L773" s="170"/>
      <c r="M773" s="167"/>
      <c r="N773" s="170"/>
      <c r="O773" s="167"/>
      <c r="P773" s="167"/>
      <c r="Q773" s="167"/>
      <c r="R773" s="167"/>
      <c r="S773" s="167"/>
      <c r="T773" s="167"/>
      <c r="U773" s="167"/>
      <c r="V773" s="167"/>
      <c r="W773" s="167"/>
      <c r="X773" s="167"/>
      <c r="Y773" s="167"/>
    </row>
    <row r="774" spans="1:25" ht="12.75" customHeight="1">
      <c r="A774" s="167"/>
      <c r="B774" s="167"/>
      <c r="C774" s="167"/>
      <c r="D774" s="167"/>
      <c r="E774" s="167"/>
      <c r="F774" s="167"/>
      <c r="G774" s="167"/>
      <c r="H774" s="169"/>
      <c r="I774" s="170"/>
      <c r="J774" s="167"/>
      <c r="K774" s="167"/>
      <c r="L774" s="170"/>
      <c r="M774" s="167"/>
      <c r="N774" s="170"/>
      <c r="O774" s="167"/>
      <c r="P774" s="167"/>
      <c r="Q774" s="167"/>
      <c r="R774" s="167"/>
      <c r="S774" s="167"/>
      <c r="T774" s="167"/>
      <c r="U774" s="167"/>
      <c r="V774" s="167"/>
      <c r="W774" s="167"/>
      <c r="X774" s="167"/>
      <c r="Y774" s="167"/>
    </row>
    <row r="775" spans="1:25" ht="12.75" customHeight="1">
      <c r="A775" s="167"/>
      <c r="B775" s="167"/>
      <c r="C775" s="167"/>
      <c r="D775" s="167"/>
      <c r="E775" s="167"/>
      <c r="F775" s="167"/>
      <c r="G775" s="167"/>
      <c r="H775" s="169"/>
      <c r="I775" s="170"/>
      <c r="J775" s="167"/>
      <c r="K775" s="167"/>
      <c r="L775" s="170"/>
      <c r="M775" s="167"/>
      <c r="N775" s="170"/>
      <c r="O775" s="167"/>
      <c r="P775" s="167"/>
      <c r="Q775" s="167"/>
      <c r="R775" s="167"/>
      <c r="S775" s="167"/>
      <c r="T775" s="167"/>
      <c r="U775" s="167"/>
      <c r="V775" s="167"/>
      <c r="W775" s="167"/>
      <c r="X775" s="167"/>
      <c r="Y775" s="167"/>
    </row>
    <row r="776" spans="1:25" ht="12.75" customHeight="1">
      <c r="A776" s="167"/>
      <c r="B776" s="167"/>
      <c r="C776" s="167"/>
      <c r="D776" s="167"/>
      <c r="E776" s="167"/>
      <c r="F776" s="167"/>
      <c r="G776" s="167"/>
      <c r="H776" s="169"/>
      <c r="I776" s="170"/>
      <c r="J776" s="167"/>
      <c r="K776" s="167"/>
      <c r="L776" s="170"/>
      <c r="M776" s="167"/>
      <c r="N776" s="170"/>
      <c r="O776" s="167"/>
      <c r="P776" s="167"/>
      <c r="Q776" s="167"/>
      <c r="R776" s="167"/>
      <c r="S776" s="167"/>
      <c r="T776" s="167"/>
      <c r="U776" s="167"/>
      <c r="V776" s="167"/>
      <c r="W776" s="167"/>
      <c r="X776" s="167"/>
      <c r="Y776" s="167"/>
    </row>
    <row r="777" spans="1:25" ht="12.75" customHeight="1">
      <c r="A777" s="167"/>
      <c r="B777" s="167"/>
      <c r="C777" s="167"/>
      <c r="D777" s="167"/>
      <c r="E777" s="167"/>
      <c r="F777" s="167"/>
      <c r="G777" s="167"/>
      <c r="H777" s="169"/>
      <c r="I777" s="170"/>
      <c r="J777" s="167"/>
      <c r="K777" s="167"/>
      <c r="L777" s="170"/>
      <c r="M777" s="167"/>
      <c r="N777" s="170"/>
      <c r="O777" s="167"/>
      <c r="P777" s="167"/>
      <c r="Q777" s="167"/>
      <c r="R777" s="167"/>
      <c r="S777" s="167"/>
      <c r="T777" s="167"/>
      <c r="U777" s="167"/>
      <c r="V777" s="167"/>
      <c r="W777" s="167"/>
      <c r="X777" s="167"/>
      <c r="Y777" s="167"/>
    </row>
    <row r="778" spans="1:25" ht="12.75" customHeight="1">
      <c r="A778" s="167"/>
      <c r="B778" s="167"/>
      <c r="C778" s="167"/>
      <c r="D778" s="167"/>
      <c r="E778" s="167"/>
      <c r="F778" s="167"/>
      <c r="G778" s="167"/>
      <c r="H778" s="169"/>
      <c r="I778" s="170"/>
      <c r="J778" s="167"/>
      <c r="K778" s="167"/>
      <c r="L778" s="170"/>
      <c r="M778" s="167"/>
      <c r="N778" s="170"/>
      <c r="O778" s="167"/>
      <c r="P778" s="167"/>
      <c r="Q778" s="167"/>
      <c r="R778" s="167"/>
      <c r="S778" s="167"/>
      <c r="T778" s="167"/>
      <c r="U778" s="167"/>
      <c r="V778" s="167"/>
      <c r="W778" s="167"/>
      <c r="X778" s="167"/>
      <c r="Y778" s="167"/>
    </row>
    <row r="779" spans="1:25" ht="12.75" customHeight="1">
      <c r="A779" s="167"/>
      <c r="B779" s="167"/>
      <c r="C779" s="167"/>
      <c r="D779" s="167"/>
      <c r="E779" s="167"/>
      <c r="F779" s="167"/>
      <c r="G779" s="167"/>
      <c r="H779" s="169"/>
      <c r="I779" s="170"/>
      <c r="J779" s="167"/>
      <c r="K779" s="167"/>
      <c r="L779" s="170"/>
      <c r="M779" s="167"/>
      <c r="N779" s="170"/>
      <c r="O779" s="167"/>
      <c r="P779" s="167"/>
      <c r="Q779" s="167"/>
      <c r="R779" s="167"/>
      <c r="S779" s="167"/>
      <c r="T779" s="167"/>
      <c r="U779" s="167"/>
      <c r="V779" s="167"/>
      <c r="W779" s="167"/>
      <c r="X779" s="167"/>
      <c r="Y779" s="167"/>
    </row>
    <row r="780" spans="1:25" ht="12.75" customHeight="1">
      <c r="A780" s="167"/>
      <c r="B780" s="167"/>
      <c r="C780" s="167"/>
      <c r="D780" s="167"/>
      <c r="E780" s="167"/>
      <c r="F780" s="167"/>
      <c r="G780" s="167"/>
      <c r="H780" s="169"/>
      <c r="I780" s="170"/>
      <c r="J780" s="167"/>
      <c r="K780" s="167"/>
      <c r="L780" s="170"/>
      <c r="M780" s="167"/>
      <c r="N780" s="170"/>
      <c r="O780" s="167"/>
      <c r="P780" s="167"/>
      <c r="Q780" s="167"/>
      <c r="R780" s="167"/>
      <c r="S780" s="167"/>
      <c r="T780" s="167"/>
      <c r="U780" s="167"/>
      <c r="V780" s="167"/>
      <c r="W780" s="167"/>
      <c r="X780" s="167"/>
      <c r="Y780" s="167"/>
    </row>
    <row r="781" spans="1:25" ht="12.75" customHeight="1">
      <c r="A781" s="167"/>
      <c r="B781" s="167"/>
      <c r="C781" s="167"/>
      <c r="D781" s="167"/>
      <c r="E781" s="167"/>
      <c r="F781" s="167"/>
      <c r="G781" s="167"/>
      <c r="H781" s="169"/>
      <c r="I781" s="170"/>
      <c r="J781" s="167"/>
      <c r="K781" s="167"/>
      <c r="L781" s="170"/>
      <c r="M781" s="167"/>
      <c r="N781" s="170"/>
      <c r="O781" s="167"/>
      <c r="P781" s="167"/>
      <c r="Q781" s="167"/>
      <c r="R781" s="167"/>
      <c r="S781" s="167"/>
      <c r="T781" s="167"/>
      <c r="U781" s="167"/>
      <c r="V781" s="167"/>
      <c r="W781" s="167"/>
      <c r="X781" s="167"/>
      <c r="Y781" s="167"/>
    </row>
    <row r="782" spans="1:25" ht="12.75" customHeight="1">
      <c r="A782" s="167"/>
      <c r="B782" s="167"/>
      <c r="C782" s="167"/>
      <c r="D782" s="167"/>
      <c r="E782" s="167"/>
      <c r="F782" s="167"/>
      <c r="G782" s="167"/>
      <c r="H782" s="169"/>
      <c r="I782" s="170"/>
      <c r="J782" s="167"/>
      <c r="K782" s="167"/>
      <c r="L782" s="170"/>
      <c r="M782" s="167"/>
      <c r="N782" s="170"/>
      <c r="O782" s="167"/>
      <c r="P782" s="167"/>
      <c r="Q782" s="167"/>
      <c r="R782" s="167"/>
      <c r="S782" s="167"/>
      <c r="T782" s="167"/>
      <c r="U782" s="167"/>
      <c r="V782" s="167"/>
      <c r="W782" s="167"/>
      <c r="X782" s="167"/>
      <c r="Y782" s="167"/>
    </row>
    <row r="783" spans="1:25" ht="12.75" customHeight="1">
      <c r="A783" s="167"/>
      <c r="B783" s="167"/>
      <c r="C783" s="167"/>
      <c r="D783" s="167"/>
      <c r="E783" s="167"/>
      <c r="F783" s="167"/>
      <c r="G783" s="167"/>
      <c r="H783" s="169"/>
      <c r="I783" s="170"/>
      <c r="J783" s="167"/>
      <c r="K783" s="167"/>
      <c r="L783" s="170"/>
      <c r="M783" s="167"/>
      <c r="N783" s="170"/>
      <c r="O783" s="167"/>
      <c r="P783" s="167"/>
      <c r="Q783" s="167"/>
      <c r="R783" s="167"/>
      <c r="S783" s="167"/>
      <c r="T783" s="167"/>
      <c r="U783" s="167"/>
      <c r="V783" s="167"/>
      <c r="W783" s="167"/>
      <c r="X783" s="167"/>
      <c r="Y783" s="167"/>
    </row>
    <row r="784" spans="1:25" ht="12.75" customHeight="1">
      <c r="A784" s="167"/>
      <c r="B784" s="167"/>
      <c r="C784" s="167"/>
      <c r="D784" s="167"/>
      <c r="E784" s="167"/>
      <c r="F784" s="167"/>
      <c r="G784" s="167"/>
      <c r="H784" s="169"/>
      <c r="I784" s="170"/>
      <c r="J784" s="167"/>
      <c r="K784" s="167"/>
      <c r="L784" s="170"/>
      <c r="M784" s="167"/>
      <c r="N784" s="170"/>
      <c r="O784" s="167"/>
      <c r="P784" s="167"/>
      <c r="Q784" s="167"/>
      <c r="R784" s="167"/>
      <c r="S784" s="167"/>
      <c r="T784" s="167"/>
      <c r="U784" s="167"/>
      <c r="V784" s="167"/>
      <c r="W784" s="167"/>
      <c r="X784" s="167"/>
      <c r="Y784" s="167"/>
    </row>
    <row r="785" spans="1:25" ht="12.75" customHeight="1">
      <c r="A785" s="167"/>
      <c r="B785" s="167"/>
      <c r="C785" s="167"/>
      <c r="D785" s="167"/>
      <c r="E785" s="167"/>
      <c r="F785" s="167"/>
      <c r="G785" s="167"/>
      <c r="H785" s="169"/>
      <c r="I785" s="170"/>
      <c r="J785" s="167"/>
      <c r="K785" s="167"/>
      <c r="L785" s="170"/>
      <c r="M785" s="167"/>
      <c r="N785" s="170"/>
      <c r="O785" s="167"/>
      <c r="P785" s="167"/>
      <c r="Q785" s="167"/>
      <c r="R785" s="167"/>
      <c r="S785" s="167"/>
      <c r="T785" s="167"/>
      <c r="U785" s="167"/>
      <c r="V785" s="167"/>
      <c r="W785" s="167"/>
      <c r="X785" s="167"/>
      <c r="Y785" s="167"/>
    </row>
    <row r="786" spans="1:25" ht="12.75" customHeight="1">
      <c r="A786" s="167"/>
      <c r="B786" s="167"/>
      <c r="C786" s="167"/>
      <c r="D786" s="167"/>
      <c r="E786" s="167"/>
      <c r="F786" s="167"/>
      <c r="G786" s="167"/>
      <c r="H786" s="169"/>
      <c r="I786" s="170"/>
      <c r="J786" s="167"/>
      <c r="K786" s="167"/>
      <c r="L786" s="170"/>
      <c r="M786" s="167"/>
      <c r="N786" s="170"/>
      <c r="O786" s="167"/>
      <c r="P786" s="167"/>
      <c r="Q786" s="167"/>
      <c r="R786" s="167"/>
      <c r="S786" s="167"/>
      <c r="T786" s="167"/>
      <c r="U786" s="167"/>
      <c r="V786" s="167"/>
      <c r="W786" s="167"/>
      <c r="X786" s="167"/>
      <c r="Y786" s="167"/>
    </row>
    <row r="787" spans="1:25" ht="12.75" customHeight="1">
      <c r="A787" s="167"/>
      <c r="B787" s="167"/>
      <c r="C787" s="167"/>
      <c r="D787" s="167"/>
      <c r="E787" s="167"/>
      <c r="F787" s="167"/>
      <c r="G787" s="167"/>
      <c r="H787" s="169"/>
      <c r="I787" s="170"/>
      <c r="J787" s="167"/>
      <c r="K787" s="167"/>
      <c r="L787" s="170"/>
      <c r="M787" s="167"/>
      <c r="N787" s="170"/>
      <c r="O787" s="167"/>
      <c r="P787" s="167"/>
      <c r="Q787" s="167"/>
      <c r="R787" s="167"/>
      <c r="S787" s="167"/>
      <c r="T787" s="167"/>
      <c r="U787" s="167"/>
      <c r="V787" s="167"/>
      <c r="W787" s="167"/>
      <c r="X787" s="167"/>
      <c r="Y787" s="167"/>
    </row>
    <row r="788" spans="1:25" ht="12.75" customHeight="1">
      <c r="A788" s="167"/>
      <c r="B788" s="167"/>
      <c r="C788" s="167"/>
      <c r="D788" s="167"/>
      <c r="E788" s="167"/>
      <c r="F788" s="167"/>
      <c r="G788" s="167"/>
      <c r="H788" s="169"/>
      <c r="I788" s="170"/>
      <c r="J788" s="167"/>
      <c r="K788" s="167"/>
      <c r="L788" s="170"/>
      <c r="M788" s="167"/>
      <c r="N788" s="170"/>
      <c r="O788" s="167"/>
      <c r="P788" s="167"/>
      <c r="Q788" s="167"/>
      <c r="R788" s="167"/>
      <c r="S788" s="167"/>
      <c r="T788" s="167"/>
      <c r="U788" s="167"/>
      <c r="V788" s="167"/>
      <c r="W788" s="167"/>
      <c r="X788" s="167"/>
      <c r="Y788" s="167"/>
    </row>
    <row r="789" spans="1:25" ht="12.75" customHeight="1">
      <c r="A789" s="167"/>
      <c r="B789" s="167"/>
      <c r="C789" s="167"/>
      <c r="D789" s="167"/>
      <c r="E789" s="167"/>
      <c r="F789" s="167"/>
      <c r="G789" s="167"/>
      <c r="H789" s="169"/>
      <c r="I789" s="170"/>
      <c r="J789" s="167"/>
      <c r="K789" s="167"/>
      <c r="L789" s="170"/>
      <c r="M789" s="167"/>
      <c r="N789" s="170"/>
      <c r="O789" s="167"/>
      <c r="P789" s="167"/>
      <c r="Q789" s="167"/>
      <c r="R789" s="167"/>
      <c r="S789" s="167"/>
      <c r="T789" s="167"/>
      <c r="U789" s="167"/>
      <c r="V789" s="167"/>
      <c r="W789" s="167"/>
      <c r="X789" s="167"/>
      <c r="Y789" s="167"/>
    </row>
    <row r="790" spans="1:25" ht="12.75" customHeight="1">
      <c r="A790" s="167"/>
      <c r="B790" s="167"/>
      <c r="C790" s="167"/>
      <c r="D790" s="167"/>
      <c r="E790" s="167"/>
      <c r="F790" s="167"/>
      <c r="G790" s="167"/>
      <c r="H790" s="169"/>
      <c r="I790" s="170"/>
      <c r="J790" s="167"/>
      <c r="K790" s="167"/>
      <c r="L790" s="170"/>
      <c r="M790" s="167"/>
      <c r="N790" s="170"/>
      <c r="O790" s="167"/>
      <c r="P790" s="167"/>
      <c r="Q790" s="167"/>
      <c r="R790" s="167"/>
      <c r="S790" s="167"/>
      <c r="T790" s="167"/>
      <c r="U790" s="167"/>
      <c r="V790" s="167"/>
      <c r="W790" s="167"/>
      <c r="X790" s="167"/>
      <c r="Y790" s="167"/>
    </row>
    <row r="791" spans="1:25" ht="12.75" customHeight="1">
      <c r="A791" s="167"/>
      <c r="B791" s="167"/>
      <c r="C791" s="167"/>
      <c r="D791" s="167"/>
      <c r="E791" s="167"/>
      <c r="F791" s="167"/>
      <c r="G791" s="167"/>
      <c r="H791" s="169"/>
      <c r="I791" s="170"/>
      <c r="J791" s="167"/>
      <c r="K791" s="167"/>
      <c r="L791" s="170"/>
      <c r="M791" s="167"/>
      <c r="N791" s="170"/>
      <c r="O791" s="167"/>
      <c r="P791" s="167"/>
      <c r="Q791" s="167"/>
      <c r="R791" s="167"/>
      <c r="S791" s="167"/>
      <c r="T791" s="167"/>
      <c r="U791" s="167"/>
      <c r="V791" s="167"/>
      <c r="W791" s="167"/>
      <c r="X791" s="167"/>
      <c r="Y791" s="167"/>
    </row>
    <row r="792" spans="1:25" ht="12.75" customHeight="1">
      <c r="A792" s="167"/>
      <c r="B792" s="167"/>
      <c r="C792" s="167"/>
      <c r="D792" s="167"/>
      <c r="E792" s="167"/>
      <c r="F792" s="167"/>
      <c r="G792" s="167"/>
      <c r="H792" s="169"/>
      <c r="I792" s="170"/>
      <c r="J792" s="167"/>
      <c r="K792" s="167"/>
      <c r="L792" s="170"/>
      <c r="M792" s="167"/>
      <c r="N792" s="170"/>
      <c r="O792" s="167"/>
      <c r="P792" s="167"/>
      <c r="Q792" s="167"/>
      <c r="R792" s="167"/>
      <c r="S792" s="167"/>
      <c r="T792" s="167"/>
      <c r="U792" s="167"/>
      <c r="V792" s="167"/>
      <c r="W792" s="167"/>
      <c r="X792" s="167"/>
      <c r="Y792" s="167"/>
    </row>
    <row r="793" spans="1:25" ht="12.75" customHeight="1">
      <c r="A793" s="167"/>
      <c r="B793" s="167"/>
      <c r="C793" s="167"/>
      <c r="D793" s="167"/>
      <c r="E793" s="167"/>
      <c r="F793" s="167"/>
      <c r="G793" s="167"/>
      <c r="H793" s="169"/>
      <c r="I793" s="170"/>
      <c r="J793" s="167"/>
      <c r="K793" s="167"/>
      <c r="L793" s="170"/>
      <c r="M793" s="167"/>
      <c r="N793" s="170"/>
      <c r="O793" s="167"/>
      <c r="P793" s="167"/>
      <c r="Q793" s="167"/>
      <c r="R793" s="167"/>
      <c r="S793" s="167"/>
      <c r="T793" s="167"/>
      <c r="U793" s="167"/>
      <c r="V793" s="167"/>
      <c r="W793" s="167"/>
      <c r="X793" s="167"/>
      <c r="Y793" s="167"/>
    </row>
    <row r="794" spans="1:25" ht="12.75" customHeight="1">
      <c r="A794" s="167"/>
      <c r="B794" s="167"/>
      <c r="C794" s="167"/>
      <c r="D794" s="167"/>
      <c r="E794" s="167"/>
      <c r="F794" s="167"/>
      <c r="G794" s="167"/>
      <c r="H794" s="169"/>
      <c r="I794" s="170"/>
      <c r="J794" s="167"/>
      <c r="K794" s="167"/>
      <c r="L794" s="170"/>
      <c r="M794" s="167"/>
      <c r="N794" s="170"/>
      <c r="O794" s="167"/>
      <c r="P794" s="167"/>
      <c r="Q794" s="167"/>
      <c r="R794" s="167"/>
      <c r="S794" s="167"/>
      <c r="T794" s="167"/>
      <c r="U794" s="167"/>
      <c r="V794" s="167"/>
      <c r="W794" s="167"/>
      <c r="X794" s="167"/>
      <c r="Y794" s="167"/>
    </row>
    <row r="795" spans="1:25" ht="12.75" customHeight="1">
      <c r="A795" s="167"/>
      <c r="B795" s="167"/>
      <c r="C795" s="167"/>
      <c r="D795" s="167"/>
      <c r="E795" s="167"/>
      <c r="F795" s="167"/>
      <c r="G795" s="167"/>
      <c r="H795" s="169"/>
      <c r="I795" s="170"/>
      <c r="J795" s="167"/>
      <c r="K795" s="167"/>
      <c r="L795" s="170"/>
      <c r="M795" s="167"/>
      <c r="N795" s="170"/>
      <c r="O795" s="167"/>
      <c r="P795" s="167"/>
      <c r="Q795" s="167"/>
      <c r="R795" s="167"/>
      <c r="S795" s="167"/>
      <c r="T795" s="167"/>
      <c r="U795" s="167"/>
      <c r="V795" s="167"/>
      <c r="W795" s="167"/>
      <c r="X795" s="167"/>
      <c r="Y795" s="167"/>
    </row>
    <row r="796" spans="1:25" ht="12.75" customHeight="1">
      <c r="A796" s="167"/>
      <c r="B796" s="167"/>
      <c r="C796" s="167"/>
      <c r="D796" s="167"/>
      <c r="E796" s="167"/>
      <c r="F796" s="167"/>
      <c r="G796" s="167"/>
      <c r="H796" s="169"/>
      <c r="I796" s="170"/>
      <c r="J796" s="167"/>
      <c r="K796" s="167"/>
      <c r="L796" s="170"/>
      <c r="M796" s="167"/>
      <c r="N796" s="170"/>
      <c r="O796" s="167"/>
      <c r="P796" s="167"/>
      <c r="Q796" s="167"/>
      <c r="R796" s="167"/>
      <c r="S796" s="167"/>
      <c r="T796" s="167"/>
      <c r="U796" s="167"/>
      <c r="V796" s="167"/>
      <c r="W796" s="167"/>
      <c r="X796" s="167"/>
      <c r="Y796" s="167"/>
    </row>
    <row r="797" spans="1:25" ht="12.75" customHeight="1">
      <c r="A797" s="167"/>
      <c r="B797" s="167"/>
      <c r="C797" s="167"/>
      <c r="D797" s="167"/>
      <c r="E797" s="167"/>
      <c r="F797" s="167"/>
      <c r="G797" s="167"/>
      <c r="H797" s="169"/>
      <c r="I797" s="170"/>
      <c r="J797" s="167"/>
      <c r="K797" s="167"/>
      <c r="L797" s="170"/>
      <c r="M797" s="167"/>
      <c r="N797" s="170"/>
      <c r="O797" s="167"/>
      <c r="P797" s="167"/>
      <c r="Q797" s="167"/>
      <c r="R797" s="167"/>
      <c r="S797" s="167"/>
      <c r="T797" s="167"/>
      <c r="U797" s="167"/>
      <c r="V797" s="167"/>
      <c r="W797" s="167"/>
      <c r="X797" s="167"/>
      <c r="Y797" s="167"/>
    </row>
    <row r="798" spans="1:25" ht="12.75" customHeight="1">
      <c r="A798" s="167"/>
      <c r="B798" s="167"/>
      <c r="C798" s="167"/>
      <c r="D798" s="167"/>
      <c r="E798" s="167"/>
      <c r="F798" s="167"/>
      <c r="G798" s="167"/>
      <c r="H798" s="169"/>
      <c r="I798" s="170"/>
      <c r="J798" s="167"/>
      <c r="K798" s="167"/>
      <c r="L798" s="170"/>
      <c r="M798" s="167"/>
      <c r="N798" s="170"/>
      <c r="O798" s="167"/>
      <c r="P798" s="167"/>
      <c r="Q798" s="167"/>
      <c r="R798" s="167"/>
      <c r="S798" s="167"/>
      <c r="T798" s="167"/>
      <c r="U798" s="167"/>
      <c r="V798" s="167"/>
      <c r="W798" s="167"/>
      <c r="X798" s="167"/>
      <c r="Y798" s="167"/>
    </row>
    <row r="799" spans="1:25" ht="12.75" customHeight="1">
      <c r="A799" s="167"/>
      <c r="B799" s="167"/>
      <c r="C799" s="167"/>
      <c r="D799" s="167"/>
      <c r="E799" s="167"/>
      <c r="F799" s="167"/>
      <c r="G799" s="167"/>
      <c r="H799" s="169"/>
      <c r="I799" s="170"/>
      <c r="J799" s="167"/>
      <c r="K799" s="167"/>
      <c r="L799" s="170"/>
      <c r="M799" s="167"/>
      <c r="N799" s="170"/>
      <c r="O799" s="167"/>
      <c r="P799" s="167"/>
      <c r="Q799" s="167"/>
      <c r="R799" s="167"/>
      <c r="S799" s="167"/>
      <c r="T799" s="167"/>
      <c r="U799" s="167"/>
      <c r="V799" s="167"/>
      <c r="W799" s="167"/>
      <c r="X799" s="167"/>
      <c r="Y799" s="167"/>
    </row>
    <row r="800" spans="1:25" ht="12.75" customHeight="1">
      <c r="A800" s="167"/>
      <c r="B800" s="167"/>
      <c r="C800" s="167"/>
      <c r="D800" s="167"/>
      <c r="E800" s="167"/>
      <c r="F800" s="167"/>
      <c r="G800" s="167"/>
      <c r="H800" s="169"/>
      <c r="I800" s="170"/>
      <c r="J800" s="167"/>
      <c r="K800" s="167"/>
      <c r="L800" s="170"/>
      <c r="M800" s="167"/>
      <c r="N800" s="170"/>
      <c r="O800" s="167"/>
      <c r="P800" s="167"/>
      <c r="Q800" s="167"/>
      <c r="R800" s="167"/>
      <c r="S800" s="167"/>
      <c r="T800" s="167"/>
      <c r="U800" s="167"/>
      <c r="V800" s="167"/>
      <c r="W800" s="167"/>
      <c r="X800" s="167"/>
      <c r="Y800" s="167"/>
    </row>
    <row r="801" spans="1:25" ht="12.75" customHeight="1">
      <c r="A801" s="167"/>
      <c r="B801" s="167"/>
      <c r="C801" s="167"/>
      <c r="D801" s="167"/>
      <c r="E801" s="167"/>
      <c r="F801" s="167"/>
      <c r="G801" s="167"/>
      <c r="H801" s="169"/>
      <c r="I801" s="170"/>
      <c r="J801" s="167"/>
      <c r="K801" s="167"/>
      <c r="L801" s="170"/>
      <c r="M801" s="167"/>
      <c r="N801" s="170"/>
      <c r="O801" s="167"/>
      <c r="P801" s="167"/>
      <c r="Q801" s="167"/>
      <c r="R801" s="167"/>
      <c r="S801" s="167"/>
      <c r="T801" s="167"/>
      <c r="U801" s="167"/>
      <c r="V801" s="167"/>
      <c r="W801" s="167"/>
      <c r="X801" s="167"/>
      <c r="Y801" s="167"/>
    </row>
    <row r="802" spans="1:25" ht="12.75" customHeight="1">
      <c r="A802" s="167"/>
      <c r="B802" s="167"/>
      <c r="C802" s="167"/>
      <c r="D802" s="167"/>
      <c r="E802" s="167"/>
      <c r="F802" s="167"/>
      <c r="G802" s="167"/>
      <c r="H802" s="169"/>
      <c r="I802" s="170"/>
      <c r="J802" s="167"/>
      <c r="K802" s="167"/>
      <c r="L802" s="170"/>
      <c r="M802" s="167"/>
      <c r="N802" s="170"/>
      <c r="O802" s="167"/>
      <c r="P802" s="167"/>
      <c r="Q802" s="167"/>
      <c r="R802" s="167"/>
      <c r="S802" s="167"/>
      <c r="T802" s="167"/>
      <c r="U802" s="167"/>
      <c r="V802" s="167"/>
      <c r="W802" s="167"/>
      <c r="X802" s="167"/>
      <c r="Y802" s="167"/>
    </row>
    <row r="803" spans="1:25" ht="12.75" customHeight="1">
      <c r="A803" s="167"/>
      <c r="B803" s="167"/>
      <c r="C803" s="167"/>
      <c r="D803" s="167"/>
      <c r="E803" s="167"/>
      <c r="F803" s="167"/>
      <c r="G803" s="167"/>
      <c r="H803" s="169"/>
      <c r="I803" s="170"/>
      <c r="J803" s="167"/>
      <c r="K803" s="167"/>
      <c r="L803" s="170"/>
      <c r="M803" s="167"/>
      <c r="N803" s="170"/>
      <c r="O803" s="167"/>
      <c r="P803" s="167"/>
      <c r="Q803" s="167"/>
      <c r="R803" s="167"/>
      <c r="S803" s="167"/>
      <c r="T803" s="167"/>
      <c r="U803" s="167"/>
      <c r="V803" s="167"/>
      <c r="W803" s="167"/>
      <c r="X803" s="167"/>
      <c r="Y803" s="167"/>
    </row>
    <row r="804" spans="1:25" ht="12.75" customHeight="1">
      <c r="A804" s="167"/>
      <c r="B804" s="167"/>
      <c r="C804" s="167"/>
      <c r="D804" s="167"/>
      <c r="E804" s="167"/>
      <c r="F804" s="167"/>
      <c r="G804" s="167"/>
      <c r="H804" s="169"/>
      <c r="I804" s="170"/>
      <c r="J804" s="167"/>
      <c r="K804" s="167"/>
      <c r="L804" s="170"/>
      <c r="M804" s="167"/>
      <c r="N804" s="170"/>
      <c r="O804" s="167"/>
      <c r="P804" s="167"/>
      <c r="Q804" s="167"/>
      <c r="R804" s="167"/>
      <c r="S804" s="167"/>
      <c r="T804" s="167"/>
      <c r="U804" s="167"/>
      <c r="V804" s="167"/>
      <c r="W804" s="167"/>
      <c r="X804" s="167"/>
      <c r="Y804" s="167"/>
    </row>
    <row r="805" spans="1:25" ht="12.75" customHeight="1">
      <c r="A805" s="167"/>
      <c r="B805" s="167"/>
      <c r="C805" s="167"/>
      <c r="D805" s="167"/>
      <c r="E805" s="167"/>
      <c r="F805" s="167"/>
      <c r="G805" s="167"/>
      <c r="H805" s="169"/>
      <c r="I805" s="170"/>
      <c r="J805" s="167"/>
      <c r="K805" s="167"/>
      <c r="L805" s="170"/>
      <c r="M805" s="167"/>
      <c r="N805" s="170"/>
      <c r="O805" s="167"/>
      <c r="P805" s="167"/>
      <c r="Q805" s="167"/>
      <c r="R805" s="167"/>
      <c r="S805" s="167"/>
      <c r="T805" s="167"/>
      <c r="U805" s="167"/>
      <c r="V805" s="167"/>
      <c r="W805" s="167"/>
      <c r="X805" s="167"/>
      <c r="Y805" s="167"/>
    </row>
    <row r="806" spans="1:25" ht="12.75" customHeight="1">
      <c r="A806" s="167"/>
      <c r="B806" s="167"/>
      <c r="C806" s="167"/>
      <c r="D806" s="167"/>
      <c r="E806" s="167"/>
      <c r="F806" s="167"/>
      <c r="G806" s="167"/>
      <c r="H806" s="169"/>
      <c r="I806" s="170"/>
      <c r="J806" s="167"/>
      <c r="K806" s="167"/>
      <c r="L806" s="170"/>
      <c r="M806" s="167"/>
      <c r="N806" s="170"/>
      <c r="O806" s="167"/>
      <c r="P806" s="167"/>
      <c r="Q806" s="167"/>
      <c r="R806" s="167"/>
      <c r="S806" s="167"/>
      <c r="T806" s="167"/>
      <c r="U806" s="167"/>
      <c r="V806" s="167"/>
      <c r="W806" s="167"/>
      <c r="X806" s="167"/>
      <c r="Y806" s="167"/>
    </row>
    <row r="807" spans="1:25" ht="12.75" customHeight="1">
      <c r="A807" s="167"/>
      <c r="B807" s="167"/>
      <c r="C807" s="167"/>
      <c r="D807" s="167"/>
      <c r="E807" s="167"/>
      <c r="F807" s="167"/>
      <c r="G807" s="167"/>
      <c r="H807" s="169"/>
      <c r="I807" s="170"/>
      <c r="J807" s="167"/>
      <c r="K807" s="167"/>
      <c r="L807" s="170"/>
      <c r="M807" s="167"/>
      <c r="N807" s="170"/>
      <c r="O807" s="167"/>
      <c r="P807" s="167"/>
      <c r="Q807" s="167"/>
      <c r="R807" s="167"/>
      <c r="S807" s="167"/>
      <c r="T807" s="167"/>
      <c r="U807" s="167"/>
      <c r="V807" s="167"/>
      <c r="W807" s="167"/>
      <c r="X807" s="167"/>
      <c r="Y807" s="167"/>
    </row>
    <row r="808" spans="1:25" ht="12.75" customHeight="1">
      <c r="A808" s="167"/>
      <c r="B808" s="167"/>
      <c r="C808" s="167"/>
      <c r="D808" s="167"/>
      <c r="E808" s="167"/>
      <c r="F808" s="167"/>
      <c r="G808" s="167"/>
      <c r="H808" s="169"/>
      <c r="I808" s="170"/>
      <c r="J808" s="167"/>
      <c r="K808" s="167"/>
      <c r="L808" s="170"/>
      <c r="M808" s="167"/>
      <c r="N808" s="170"/>
      <c r="O808" s="167"/>
      <c r="P808" s="167"/>
      <c r="Q808" s="167"/>
      <c r="R808" s="167"/>
      <c r="S808" s="167"/>
      <c r="T808" s="167"/>
      <c r="U808" s="167"/>
      <c r="V808" s="167"/>
      <c r="W808" s="167"/>
      <c r="X808" s="167"/>
      <c r="Y808" s="167"/>
    </row>
    <row r="809" spans="1:25" ht="12.75" customHeight="1">
      <c r="A809" s="167"/>
      <c r="B809" s="167"/>
      <c r="C809" s="167"/>
      <c r="D809" s="167"/>
      <c r="E809" s="167"/>
      <c r="F809" s="167"/>
      <c r="G809" s="167"/>
      <c r="H809" s="169"/>
      <c r="I809" s="170"/>
      <c r="J809" s="167"/>
      <c r="K809" s="167"/>
      <c r="L809" s="170"/>
      <c r="M809" s="167"/>
      <c r="N809" s="170"/>
      <c r="O809" s="167"/>
      <c r="P809" s="167"/>
      <c r="Q809" s="167"/>
      <c r="R809" s="167"/>
      <c r="S809" s="167"/>
      <c r="T809" s="167"/>
      <c r="U809" s="167"/>
      <c r="V809" s="167"/>
      <c r="W809" s="167"/>
      <c r="X809" s="167"/>
      <c r="Y809" s="167"/>
    </row>
    <row r="810" spans="1:25" ht="12.75" customHeight="1">
      <c r="A810" s="167"/>
      <c r="B810" s="167"/>
      <c r="C810" s="167"/>
      <c r="D810" s="167"/>
      <c r="E810" s="167"/>
      <c r="F810" s="167"/>
      <c r="G810" s="167"/>
      <c r="H810" s="169"/>
      <c r="I810" s="170"/>
      <c r="J810" s="167"/>
      <c r="K810" s="167"/>
      <c r="L810" s="170"/>
      <c r="M810" s="167"/>
      <c r="N810" s="170"/>
      <c r="O810" s="167"/>
      <c r="P810" s="167"/>
      <c r="Q810" s="167"/>
      <c r="R810" s="167"/>
      <c r="S810" s="167"/>
      <c r="T810" s="167"/>
      <c r="U810" s="167"/>
      <c r="V810" s="167"/>
      <c r="W810" s="167"/>
      <c r="X810" s="167"/>
      <c r="Y810" s="167"/>
    </row>
    <row r="811" spans="1:25" ht="12.75" customHeight="1">
      <c r="A811" s="167"/>
      <c r="B811" s="167"/>
      <c r="C811" s="167"/>
      <c r="D811" s="167"/>
      <c r="E811" s="167"/>
      <c r="F811" s="167"/>
      <c r="G811" s="167"/>
      <c r="H811" s="169"/>
      <c r="I811" s="170"/>
      <c r="J811" s="167"/>
      <c r="K811" s="167"/>
      <c r="L811" s="170"/>
      <c r="M811" s="167"/>
      <c r="N811" s="170"/>
      <c r="O811" s="167"/>
      <c r="P811" s="167"/>
      <c r="Q811" s="167"/>
      <c r="R811" s="167"/>
      <c r="S811" s="167"/>
      <c r="T811" s="167"/>
      <c r="U811" s="167"/>
      <c r="V811" s="167"/>
      <c r="W811" s="167"/>
      <c r="X811" s="167"/>
      <c r="Y811" s="167"/>
    </row>
    <row r="812" spans="1:25" ht="12.75" customHeight="1">
      <c r="A812" s="167"/>
      <c r="B812" s="167"/>
      <c r="C812" s="167"/>
      <c r="D812" s="167"/>
      <c r="E812" s="167"/>
      <c r="F812" s="167"/>
      <c r="G812" s="167"/>
      <c r="H812" s="169"/>
      <c r="I812" s="170"/>
      <c r="J812" s="167"/>
      <c r="K812" s="167"/>
      <c r="L812" s="170"/>
      <c r="M812" s="167"/>
      <c r="N812" s="170"/>
      <c r="O812" s="167"/>
      <c r="P812" s="167"/>
      <c r="Q812" s="167"/>
      <c r="R812" s="167"/>
      <c r="S812" s="167"/>
      <c r="T812" s="167"/>
      <c r="U812" s="167"/>
      <c r="V812" s="167"/>
      <c r="W812" s="167"/>
      <c r="X812" s="167"/>
      <c r="Y812" s="167"/>
    </row>
    <row r="813" spans="1:25" ht="12.75" customHeight="1">
      <c r="A813" s="167"/>
      <c r="B813" s="167"/>
      <c r="C813" s="167"/>
      <c r="D813" s="167"/>
      <c r="E813" s="167"/>
      <c r="F813" s="167"/>
      <c r="G813" s="167"/>
      <c r="H813" s="169"/>
      <c r="I813" s="170"/>
      <c r="J813" s="167"/>
      <c r="K813" s="167"/>
      <c r="L813" s="170"/>
      <c r="M813" s="167"/>
      <c r="N813" s="170"/>
      <c r="O813" s="167"/>
      <c r="P813" s="167"/>
      <c r="Q813" s="167"/>
      <c r="R813" s="167"/>
      <c r="S813" s="167"/>
      <c r="T813" s="167"/>
      <c r="U813" s="167"/>
      <c r="V813" s="167"/>
      <c r="W813" s="167"/>
      <c r="X813" s="167"/>
      <c r="Y813" s="167"/>
    </row>
    <row r="814" spans="1:25" ht="12.75" customHeight="1">
      <c r="A814" s="167"/>
      <c r="B814" s="167"/>
      <c r="C814" s="167"/>
      <c r="D814" s="167"/>
      <c r="E814" s="167"/>
      <c r="F814" s="167"/>
      <c r="G814" s="167"/>
      <c r="H814" s="169"/>
      <c r="I814" s="170"/>
      <c r="J814" s="167"/>
      <c r="K814" s="167"/>
      <c r="L814" s="170"/>
      <c r="M814" s="167"/>
      <c r="N814" s="170"/>
      <c r="O814" s="167"/>
      <c r="P814" s="167"/>
      <c r="Q814" s="167"/>
      <c r="R814" s="167"/>
      <c r="S814" s="167"/>
      <c r="T814" s="167"/>
      <c r="U814" s="167"/>
      <c r="V814" s="167"/>
      <c r="W814" s="167"/>
      <c r="X814" s="167"/>
      <c r="Y814" s="167"/>
    </row>
    <row r="815" spans="1:25" ht="12.75" customHeight="1">
      <c r="A815" s="167"/>
      <c r="B815" s="167"/>
      <c r="C815" s="167"/>
      <c r="D815" s="167"/>
      <c r="E815" s="167"/>
      <c r="F815" s="167"/>
      <c r="G815" s="167"/>
      <c r="H815" s="169"/>
      <c r="I815" s="170"/>
      <c r="J815" s="167"/>
      <c r="K815" s="167"/>
      <c r="L815" s="170"/>
      <c r="M815" s="167"/>
      <c r="N815" s="170"/>
      <c r="O815" s="167"/>
      <c r="P815" s="167"/>
      <c r="Q815" s="167"/>
      <c r="R815" s="167"/>
      <c r="S815" s="167"/>
      <c r="T815" s="167"/>
      <c r="U815" s="167"/>
      <c r="V815" s="167"/>
      <c r="W815" s="167"/>
      <c r="X815" s="167"/>
      <c r="Y815" s="167"/>
    </row>
    <row r="816" spans="1:25" ht="12.75" customHeight="1">
      <c r="A816" s="167"/>
      <c r="B816" s="167"/>
      <c r="C816" s="167"/>
      <c r="D816" s="167"/>
      <c r="E816" s="167"/>
      <c r="F816" s="167"/>
      <c r="G816" s="167"/>
      <c r="H816" s="169"/>
      <c r="I816" s="170"/>
      <c r="J816" s="167"/>
      <c r="K816" s="167"/>
      <c r="L816" s="170"/>
      <c r="M816" s="167"/>
      <c r="N816" s="170"/>
      <c r="O816" s="167"/>
      <c r="P816" s="167"/>
      <c r="Q816" s="167"/>
      <c r="R816" s="167"/>
      <c r="S816" s="167"/>
      <c r="T816" s="167"/>
      <c r="U816" s="167"/>
      <c r="V816" s="167"/>
      <c r="W816" s="167"/>
      <c r="X816" s="167"/>
      <c r="Y816" s="167"/>
    </row>
    <row r="817" spans="1:25" ht="12.75" customHeight="1">
      <c r="A817" s="167"/>
      <c r="B817" s="167"/>
      <c r="C817" s="167"/>
      <c r="D817" s="167"/>
      <c r="E817" s="167"/>
      <c r="F817" s="167"/>
      <c r="G817" s="167"/>
      <c r="H817" s="169"/>
      <c r="I817" s="170"/>
      <c r="J817" s="167"/>
      <c r="K817" s="167"/>
      <c r="L817" s="170"/>
      <c r="M817" s="167"/>
      <c r="N817" s="170"/>
      <c r="O817" s="167"/>
      <c r="P817" s="167"/>
      <c r="Q817" s="167"/>
      <c r="R817" s="167"/>
      <c r="S817" s="167"/>
      <c r="T817" s="167"/>
      <c r="U817" s="167"/>
      <c r="V817" s="167"/>
      <c r="W817" s="167"/>
      <c r="X817" s="167"/>
      <c r="Y817" s="167"/>
    </row>
    <row r="818" spans="1:25" ht="12.75" customHeight="1">
      <c r="A818" s="167"/>
      <c r="B818" s="167"/>
      <c r="C818" s="167"/>
      <c r="D818" s="167"/>
      <c r="E818" s="167"/>
      <c r="F818" s="167"/>
      <c r="G818" s="167"/>
      <c r="H818" s="169"/>
      <c r="I818" s="170"/>
      <c r="J818" s="167"/>
      <c r="K818" s="167"/>
      <c r="L818" s="170"/>
      <c r="M818" s="167"/>
      <c r="N818" s="170"/>
      <c r="O818" s="167"/>
      <c r="P818" s="167"/>
      <c r="Q818" s="167"/>
      <c r="R818" s="167"/>
      <c r="S818" s="167"/>
      <c r="T818" s="167"/>
      <c r="U818" s="167"/>
      <c r="V818" s="167"/>
      <c r="W818" s="167"/>
      <c r="X818" s="167"/>
      <c r="Y818" s="167"/>
    </row>
    <row r="819" spans="1:25" ht="12.75" customHeight="1">
      <c r="A819" s="167"/>
      <c r="B819" s="167"/>
      <c r="C819" s="167"/>
      <c r="D819" s="167"/>
      <c r="E819" s="167"/>
      <c r="F819" s="167"/>
      <c r="G819" s="167"/>
      <c r="H819" s="169"/>
      <c r="I819" s="170"/>
      <c r="J819" s="167"/>
      <c r="K819" s="167"/>
      <c r="L819" s="170"/>
      <c r="M819" s="167"/>
      <c r="N819" s="170"/>
      <c r="O819" s="167"/>
      <c r="P819" s="167"/>
      <c r="Q819" s="167"/>
      <c r="R819" s="167"/>
      <c r="S819" s="167"/>
      <c r="T819" s="167"/>
      <c r="U819" s="167"/>
      <c r="V819" s="167"/>
      <c r="W819" s="167"/>
      <c r="X819" s="167"/>
      <c r="Y819" s="167"/>
    </row>
    <row r="820" spans="1:25" ht="12.75" customHeight="1">
      <c r="A820" s="167"/>
      <c r="B820" s="167"/>
      <c r="C820" s="167"/>
      <c r="D820" s="167"/>
      <c r="E820" s="167"/>
      <c r="F820" s="167"/>
      <c r="G820" s="167"/>
      <c r="H820" s="169"/>
      <c r="I820" s="170"/>
      <c r="J820" s="167"/>
      <c r="K820" s="167"/>
      <c r="L820" s="170"/>
      <c r="M820" s="167"/>
      <c r="N820" s="170"/>
      <c r="O820" s="167"/>
      <c r="P820" s="167"/>
      <c r="Q820" s="167"/>
      <c r="R820" s="167"/>
      <c r="S820" s="167"/>
      <c r="T820" s="167"/>
      <c r="U820" s="167"/>
      <c r="V820" s="167"/>
      <c r="W820" s="167"/>
      <c r="X820" s="167"/>
      <c r="Y820" s="167"/>
    </row>
    <row r="821" spans="1:25" ht="12.75" customHeight="1">
      <c r="A821" s="167"/>
      <c r="B821" s="167"/>
      <c r="C821" s="167"/>
      <c r="D821" s="167"/>
      <c r="E821" s="167"/>
      <c r="F821" s="167"/>
      <c r="G821" s="167"/>
      <c r="H821" s="169"/>
      <c r="I821" s="170"/>
      <c r="J821" s="167"/>
      <c r="K821" s="167"/>
      <c r="L821" s="170"/>
      <c r="M821" s="167"/>
      <c r="N821" s="170"/>
      <c r="O821" s="167"/>
      <c r="P821" s="167"/>
      <c r="Q821" s="167"/>
      <c r="R821" s="167"/>
      <c r="S821" s="167"/>
      <c r="T821" s="167"/>
      <c r="U821" s="167"/>
      <c r="V821" s="167"/>
      <c r="W821" s="167"/>
      <c r="X821" s="167"/>
      <c r="Y821" s="167"/>
    </row>
    <row r="822" spans="1:25" ht="12.75" customHeight="1">
      <c r="A822" s="167"/>
      <c r="B822" s="167"/>
      <c r="C822" s="167"/>
      <c r="D822" s="167"/>
      <c r="E822" s="167"/>
      <c r="F822" s="167"/>
      <c r="G822" s="167"/>
      <c r="H822" s="169"/>
      <c r="I822" s="170"/>
      <c r="J822" s="167"/>
      <c r="K822" s="167"/>
      <c r="L822" s="170"/>
      <c r="M822" s="167"/>
      <c r="N822" s="170"/>
      <c r="O822" s="167"/>
      <c r="P822" s="167"/>
      <c r="Q822" s="167"/>
      <c r="R822" s="167"/>
      <c r="S822" s="167"/>
      <c r="T822" s="167"/>
      <c r="U822" s="167"/>
      <c r="V822" s="167"/>
      <c r="W822" s="167"/>
      <c r="X822" s="167"/>
      <c r="Y822" s="167"/>
    </row>
    <row r="823" spans="1:25" ht="12.75" customHeight="1">
      <c r="A823" s="167"/>
      <c r="B823" s="167"/>
      <c r="C823" s="167"/>
      <c r="D823" s="167"/>
      <c r="E823" s="167"/>
      <c r="F823" s="167"/>
      <c r="G823" s="167"/>
      <c r="H823" s="169"/>
      <c r="I823" s="170"/>
      <c r="J823" s="167"/>
      <c r="K823" s="167"/>
      <c r="L823" s="170"/>
      <c r="M823" s="167"/>
      <c r="N823" s="170"/>
      <c r="O823" s="167"/>
      <c r="P823" s="167"/>
      <c r="Q823" s="167"/>
      <c r="R823" s="167"/>
      <c r="S823" s="167"/>
      <c r="T823" s="167"/>
      <c r="U823" s="167"/>
      <c r="V823" s="167"/>
      <c r="W823" s="167"/>
      <c r="X823" s="167"/>
      <c r="Y823" s="167"/>
    </row>
    <row r="824" spans="1:25" ht="12.75" customHeight="1">
      <c r="A824" s="167"/>
      <c r="B824" s="167"/>
      <c r="C824" s="167"/>
      <c r="D824" s="167"/>
      <c r="E824" s="167"/>
      <c r="F824" s="167"/>
      <c r="G824" s="167"/>
      <c r="H824" s="169"/>
      <c r="I824" s="170"/>
      <c r="J824" s="167"/>
      <c r="K824" s="167"/>
      <c r="L824" s="170"/>
      <c r="M824" s="167"/>
      <c r="N824" s="170"/>
      <c r="O824" s="167"/>
      <c r="P824" s="167"/>
      <c r="Q824" s="167"/>
      <c r="R824" s="167"/>
      <c r="S824" s="167"/>
      <c r="T824" s="167"/>
      <c r="U824" s="167"/>
      <c r="V824" s="167"/>
      <c r="W824" s="167"/>
      <c r="X824" s="167"/>
      <c r="Y824" s="167"/>
    </row>
    <row r="825" spans="1:25" ht="12.75" customHeight="1">
      <c r="A825" s="167"/>
      <c r="B825" s="167"/>
      <c r="C825" s="167"/>
      <c r="D825" s="167"/>
      <c r="E825" s="167"/>
      <c r="F825" s="167"/>
      <c r="G825" s="167"/>
      <c r="H825" s="169"/>
      <c r="I825" s="170"/>
      <c r="J825" s="167"/>
      <c r="K825" s="167"/>
      <c r="L825" s="170"/>
      <c r="M825" s="167"/>
      <c r="N825" s="170"/>
      <c r="O825" s="167"/>
      <c r="P825" s="167"/>
      <c r="Q825" s="167"/>
      <c r="R825" s="167"/>
      <c r="S825" s="167"/>
      <c r="T825" s="167"/>
      <c r="U825" s="167"/>
      <c r="V825" s="167"/>
      <c r="W825" s="167"/>
      <c r="X825" s="167"/>
      <c r="Y825" s="167"/>
    </row>
    <row r="826" spans="1:25" ht="12.75" customHeight="1">
      <c r="A826" s="167"/>
      <c r="B826" s="167"/>
      <c r="C826" s="167"/>
      <c r="D826" s="167"/>
      <c r="E826" s="167"/>
      <c r="F826" s="167"/>
      <c r="G826" s="167"/>
      <c r="H826" s="169"/>
      <c r="I826" s="170"/>
      <c r="J826" s="167"/>
      <c r="K826" s="167"/>
      <c r="L826" s="170"/>
      <c r="M826" s="167"/>
      <c r="N826" s="170"/>
      <c r="O826" s="167"/>
      <c r="P826" s="167"/>
      <c r="Q826" s="167"/>
      <c r="R826" s="167"/>
      <c r="S826" s="167"/>
      <c r="T826" s="167"/>
      <c r="U826" s="167"/>
      <c r="V826" s="167"/>
      <c r="W826" s="167"/>
      <c r="X826" s="167"/>
      <c r="Y826" s="167"/>
    </row>
    <row r="827" spans="1:25" ht="12.75" customHeight="1">
      <c r="A827" s="167"/>
      <c r="B827" s="167"/>
      <c r="C827" s="167"/>
      <c r="D827" s="167"/>
      <c r="E827" s="167"/>
      <c r="F827" s="167"/>
      <c r="G827" s="167"/>
      <c r="H827" s="169"/>
      <c r="I827" s="170"/>
      <c r="J827" s="167"/>
      <c r="K827" s="167"/>
      <c r="L827" s="170"/>
      <c r="M827" s="167"/>
      <c r="N827" s="170"/>
      <c r="O827" s="167"/>
      <c r="P827" s="167"/>
      <c r="Q827" s="167"/>
      <c r="R827" s="167"/>
      <c r="S827" s="167"/>
      <c r="T827" s="167"/>
      <c r="U827" s="167"/>
      <c r="V827" s="167"/>
      <c r="W827" s="167"/>
      <c r="X827" s="167"/>
      <c r="Y827" s="167"/>
    </row>
    <row r="828" spans="1:25" ht="12.75" customHeight="1">
      <c r="A828" s="167"/>
      <c r="B828" s="167"/>
      <c r="C828" s="167"/>
      <c r="D828" s="167"/>
      <c r="E828" s="167"/>
      <c r="F828" s="167"/>
      <c r="G828" s="167"/>
      <c r="H828" s="169"/>
      <c r="I828" s="170"/>
      <c r="J828" s="167"/>
      <c r="K828" s="167"/>
      <c r="L828" s="170"/>
      <c r="M828" s="167"/>
      <c r="N828" s="170"/>
      <c r="O828" s="167"/>
      <c r="P828" s="167"/>
      <c r="Q828" s="167"/>
      <c r="R828" s="167"/>
      <c r="S828" s="167"/>
      <c r="T828" s="167"/>
      <c r="U828" s="167"/>
      <c r="V828" s="167"/>
      <c r="W828" s="167"/>
      <c r="X828" s="167"/>
      <c r="Y828" s="167"/>
    </row>
    <row r="829" spans="1:25" ht="12.75" customHeight="1">
      <c r="A829" s="167"/>
      <c r="B829" s="167"/>
      <c r="C829" s="167"/>
      <c r="D829" s="167"/>
      <c r="E829" s="167"/>
      <c r="F829" s="167"/>
      <c r="G829" s="167"/>
      <c r="H829" s="169"/>
      <c r="I829" s="170"/>
      <c r="J829" s="167"/>
      <c r="K829" s="167"/>
      <c r="L829" s="170"/>
      <c r="M829" s="167"/>
      <c r="N829" s="170"/>
      <c r="O829" s="167"/>
      <c r="P829" s="167"/>
      <c r="Q829" s="167"/>
      <c r="R829" s="167"/>
      <c r="S829" s="167"/>
      <c r="T829" s="167"/>
      <c r="U829" s="167"/>
      <c r="V829" s="167"/>
      <c r="W829" s="167"/>
      <c r="X829" s="167"/>
      <c r="Y829" s="167"/>
    </row>
    <row r="830" spans="1:25" ht="12.75" customHeight="1">
      <c r="A830" s="167"/>
      <c r="B830" s="167"/>
      <c r="C830" s="167"/>
      <c r="D830" s="167"/>
      <c r="E830" s="167"/>
      <c r="F830" s="167"/>
      <c r="G830" s="167"/>
      <c r="H830" s="169"/>
      <c r="I830" s="170"/>
      <c r="J830" s="167"/>
      <c r="K830" s="167"/>
      <c r="L830" s="170"/>
      <c r="M830" s="167"/>
      <c r="N830" s="170"/>
      <c r="O830" s="167"/>
      <c r="P830" s="167"/>
      <c r="Q830" s="167"/>
      <c r="R830" s="167"/>
      <c r="S830" s="167"/>
      <c r="T830" s="167"/>
      <c r="U830" s="167"/>
      <c r="V830" s="167"/>
      <c r="W830" s="167"/>
      <c r="X830" s="167"/>
      <c r="Y830" s="167"/>
    </row>
    <row r="831" spans="1:25" ht="12.75" customHeight="1">
      <c r="A831" s="167"/>
      <c r="B831" s="167"/>
      <c r="C831" s="167"/>
      <c r="D831" s="167"/>
      <c r="E831" s="167"/>
      <c r="F831" s="167"/>
      <c r="G831" s="167"/>
      <c r="H831" s="169"/>
      <c r="I831" s="170"/>
      <c r="J831" s="167"/>
      <c r="K831" s="167"/>
      <c r="L831" s="170"/>
      <c r="M831" s="167"/>
      <c r="N831" s="170"/>
      <c r="O831" s="167"/>
      <c r="P831" s="167"/>
      <c r="Q831" s="167"/>
      <c r="R831" s="167"/>
      <c r="S831" s="167"/>
      <c r="T831" s="167"/>
      <c r="U831" s="167"/>
      <c r="V831" s="167"/>
      <c r="W831" s="167"/>
      <c r="X831" s="167"/>
      <c r="Y831" s="167"/>
    </row>
    <row r="832" spans="1:25" ht="12.75" customHeight="1">
      <c r="A832" s="167"/>
      <c r="B832" s="167"/>
      <c r="C832" s="167"/>
      <c r="D832" s="167"/>
      <c r="E832" s="167"/>
      <c r="F832" s="167"/>
      <c r="G832" s="167"/>
      <c r="H832" s="169"/>
      <c r="I832" s="170"/>
      <c r="J832" s="167"/>
      <c r="K832" s="167"/>
      <c r="L832" s="170"/>
      <c r="M832" s="167"/>
      <c r="N832" s="170"/>
      <c r="O832" s="167"/>
      <c r="P832" s="167"/>
      <c r="Q832" s="167"/>
      <c r="R832" s="167"/>
      <c r="S832" s="167"/>
      <c r="T832" s="167"/>
      <c r="U832" s="167"/>
      <c r="V832" s="167"/>
      <c r="W832" s="167"/>
      <c r="X832" s="167"/>
      <c r="Y832" s="167"/>
    </row>
    <row r="833" spans="1:25" ht="12.75" customHeight="1">
      <c r="A833" s="167"/>
      <c r="B833" s="167"/>
      <c r="C833" s="167"/>
      <c r="D833" s="167"/>
      <c r="E833" s="167"/>
      <c r="F833" s="167"/>
      <c r="G833" s="167"/>
      <c r="H833" s="169"/>
      <c r="I833" s="170"/>
      <c r="J833" s="167"/>
      <c r="K833" s="167"/>
      <c r="L833" s="170"/>
      <c r="M833" s="167"/>
      <c r="N833" s="170"/>
      <c r="O833" s="167"/>
      <c r="P833" s="167"/>
      <c r="Q833" s="167"/>
      <c r="R833" s="167"/>
      <c r="S833" s="167"/>
      <c r="T833" s="167"/>
      <c r="U833" s="167"/>
      <c r="V833" s="167"/>
      <c r="W833" s="167"/>
      <c r="X833" s="167"/>
      <c r="Y833" s="167"/>
    </row>
    <row r="834" spans="1:25" ht="12.75" customHeight="1">
      <c r="A834" s="167"/>
      <c r="B834" s="167"/>
      <c r="C834" s="167"/>
      <c r="D834" s="167"/>
      <c r="E834" s="167"/>
      <c r="F834" s="167"/>
      <c r="G834" s="167"/>
      <c r="H834" s="169"/>
      <c r="I834" s="170"/>
      <c r="J834" s="167"/>
      <c r="K834" s="167"/>
      <c r="L834" s="170"/>
      <c r="M834" s="167"/>
      <c r="N834" s="170"/>
      <c r="O834" s="167"/>
      <c r="P834" s="167"/>
      <c r="Q834" s="167"/>
      <c r="R834" s="167"/>
      <c r="S834" s="167"/>
      <c r="T834" s="167"/>
      <c r="U834" s="167"/>
      <c r="V834" s="167"/>
      <c r="W834" s="167"/>
      <c r="X834" s="167"/>
      <c r="Y834" s="167"/>
    </row>
    <row r="835" spans="1:25" ht="12.75" customHeight="1">
      <c r="A835" s="167"/>
      <c r="B835" s="167"/>
      <c r="C835" s="167"/>
      <c r="D835" s="167"/>
      <c r="E835" s="167"/>
      <c r="F835" s="167"/>
      <c r="G835" s="167"/>
      <c r="H835" s="169"/>
      <c r="I835" s="170"/>
      <c r="J835" s="167"/>
      <c r="K835" s="167"/>
      <c r="L835" s="170"/>
      <c r="M835" s="167"/>
      <c r="N835" s="170"/>
      <c r="O835" s="167"/>
      <c r="P835" s="167"/>
      <c r="Q835" s="167"/>
      <c r="R835" s="167"/>
      <c r="S835" s="167"/>
      <c r="T835" s="167"/>
      <c r="U835" s="167"/>
      <c r="V835" s="167"/>
      <c r="W835" s="167"/>
      <c r="X835" s="167"/>
      <c r="Y835" s="167"/>
    </row>
    <row r="836" spans="1:25" ht="12.75" customHeight="1">
      <c r="A836" s="167"/>
      <c r="B836" s="167"/>
      <c r="C836" s="167"/>
      <c r="D836" s="167"/>
      <c r="E836" s="167"/>
      <c r="F836" s="167"/>
      <c r="G836" s="167"/>
      <c r="H836" s="169"/>
      <c r="I836" s="170"/>
      <c r="J836" s="167"/>
      <c r="K836" s="167"/>
      <c r="L836" s="170"/>
      <c r="M836" s="167"/>
      <c r="N836" s="170"/>
      <c r="O836" s="167"/>
      <c r="P836" s="167"/>
      <c r="Q836" s="167"/>
      <c r="R836" s="167"/>
      <c r="S836" s="167"/>
      <c r="T836" s="167"/>
      <c r="U836" s="167"/>
      <c r="V836" s="167"/>
      <c r="W836" s="167"/>
      <c r="X836" s="167"/>
      <c r="Y836" s="167"/>
    </row>
    <row r="837" spans="1:25" ht="12.75" customHeight="1">
      <c r="A837" s="167"/>
      <c r="B837" s="167"/>
      <c r="C837" s="167"/>
      <c r="D837" s="167"/>
      <c r="E837" s="167"/>
      <c r="F837" s="167"/>
      <c r="G837" s="167"/>
      <c r="H837" s="169"/>
      <c r="I837" s="170"/>
      <c r="J837" s="167"/>
      <c r="K837" s="167"/>
      <c r="L837" s="170"/>
      <c r="M837" s="167"/>
      <c r="N837" s="170"/>
      <c r="O837" s="167"/>
      <c r="P837" s="167"/>
      <c r="Q837" s="167"/>
      <c r="R837" s="167"/>
      <c r="S837" s="167"/>
      <c r="T837" s="167"/>
      <c r="U837" s="167"/>
      <c r="V837" s="167"/>
      <c r="W837" s="167"/>
      <c r="X837" s="167"/>
      <c r="Y837" s="167"/>
    </row>
    <row r="838" spans="1:25" ht="12.75" customHeight="1">
      <c r="A838" s="167"/>
      <c r="B838" s="167"/>
      <c r="C838" s="167"/>
      <c r="D838" s="167"/>
      <c r="E838" s="167"/>
      <c r="F838" s="167"/>
      <c r="G838" s="167"/>
      <c r="H838" s="169"/>
      <c r="I838" s="170"/>
      <c r="J838" s="167"/>
      <c r="K838" s="167"/>
      <c r="L838" s="170"/>
      <c r="M838" s="167"/>
      <c r="N838" s="170"/>
      <c r="O838" s="167"/>
      <c r="P838" s="167"/>
      <c r="Q838" s="167"/>
      <c r="R838" s="167"/>
      <c r="S838" s="167"/>
      <c r="T838" s="167"/>
      <c r="U838" s="167"/>
      <c r="V838" s="167"/>
      <c r="W838" s="167"/>
      <c r="X838" s="167"/>
      <c r="Y838" s="167"/>
    </row>
    <row r="839" spans="1:25" ht="12.75" customHeight="1">
      <c r="A839" s="167"/>
      <c r="B839" s="167"/>
      <c r="C839" s="167"/>
      <c r="D839" s="167"/>
      <c r="E839" s="167"/>
      <c r="F839" s="167"/>
      <c r="G839" s="167"/>
      <c r="H839" s="169"/>
      <c r="I839" s="170"/>
      <c r="J839" s="167"/>
      <c r="K839" s="167"/>
      <c r="L839" s="170"/>
      <c r="M839" s="167"/>
      <c r="N839" s="170"/>
      <c r="O839" s="167"/>
      <c r="P839" s="167"/>
      <c r="Q839" s="167"/>
      <c r="R839" s="167"/>
      <c r="S839" s="167"/>
      <c r="T839" s="167"/>
      <c r="U839" s="167"/>
      <c r="V839" s="167"/>
      <c r="W839" s="167"/>
      <c r="X839" s="167"/>
      <c r="Y839" s="167"/>
    </row>
    <row r="840" spans="1:25" ht="12.75" customHeight="1">
      <c r="A840" s="167"/>
      <c r="B840" s="167"/>
      <c r="C840" s="167"/>
      <c r="D840" s="167"/>
      <c r="E840" s="167"/>
      <c r="F840" s="167"/>
      <c r="G840" s="167"/>
      <c r="H840" s="169"/>
      <c r="I840" s="170"/>
      <c r="J840" s="167"/>
      <c r="K840" s="167"/>
      <c r="L840" s="170"/>
      <c r="M840" s="167"/>
      <c r="N840" s="170"/>
      <c r="O840" s="167"/>
      <c r="P840" s="167"/>
      <c r="Q840" s="167"/>
      <c r="R840" s="167"/>
      <c r="S840" s="167"/>
      <c r="T840" s="167"/>
      <c r="U840" s="167"/>
      <c r="V840" s="167"/>
      <c r="W840" s="167"/>
      <c r="X840" s="167"/>
      <c r="Y840" s="167"/>
    </row>
    <row r="841" spans="1:25" ht="12.75" customHeight="1">
      <c r="A841" s="167"/>
      <c r="B841" s="167"/>
      <c r="C841" s="167"/>
      <c r="D841" s="167"/>
      <c r="E841" s="167"/>
      <c r="F841" s="167"/>
      <c r="G841" s="167"/>
      <c r="H841" s="169"/>
      <c r="I841" s="170"/>
      <c r="J841" s="167"/>
      <c r="K841" s="167"/>
      <c r="L841" s="170"/>
      <c r="M841" s="167"/>
      <c r="N841" s="170"/>
      <c r="O841" s="167"/>
      <c r="P841" s="167"/>
      <c r="Q841" s="167"/>
      <c r="R841" s="167"/>
      <c r="S841" s="167"/>
      <c r="T841" s="167"/>
      <c r="U841" s="167"/>
      <c r="V841" s="167"/>
      <c r="W841" s="167"/>
      <c r="X841" s="167"/>
      <c r="Y841" s="167"/>
    </row>
    <row r="842" spans="1:25" ht="12.75" customHeight="1">
      <c r="A842" s="167"/>
      <c r="B842" s="167"/>
      <c r="C842" s="167"/>
      <c r="D842" s="167"/>
      <c r="E842" s="167"/>
      <c r="F842" s="167"/>
      <c r="G842" s="167"/>
      <c r="H842" s="169"/>
      <c r="I842" s="170"/>
      <c r="J842" s="167"/>
      <c r="K842" s="167"/>
      <c r="L842" s="170"/>
      <c r="M842" s="167"/>
      <c r="N842" s="170"/>
      <c r="O842" s="167"/>
      <c r="P842" s="167"/>
      <c r="Q842" s="167"/>
      <c r="R842" s="167"/>
      <c r="S842" s="167"/>
      <c r="T842" s="167"/>
      <c r="U842" s="167"/>
      <c r="V842" s="167"/>
      <c r="W842" s="167"/>
      <c r="X842" s="167"/>
      <c r="Y842" s="167"/>
    </row>
    <row r="843" spans="1:25" ht="12.75" customHeight="1">
      <c r="A843" s="167"/>
      <c r="B843" s="167"/>
      <c r="C843" s="167"/>
      <c r="D843" s="167"/>
      <c r="E843" s="167"/>
      <c r="F843" s="167"/>
      <c r="G843" s="167"/>
      <c r="H843" s="169"/>
      <c r="I843" s="170"/>
      <c r="J843" s="167"/>
      <c r="K843" s="167"/>
      <c r="L843" s="170"/>
      <c r="M843" s="167"/>
      <c r="N843" s="170"/>
      <c r="O843" s="167"/>
      <c r="P843" s="167"/>
      <c r="Q843" s="167"/>
      <c r="R843" s="167"/>
      <c r="S843" s="167"/>
      <c r="T843" s="167"/>
      <c r="U843" s="167"/>
      <c r="V843" s="167"/>
      <c r="W843" s="167"/>
      <c r="X843" s="167"/>
      <c r="Y843" s="167"/>
    </row>
    <row r="844" spans="1:25" ht="12.75" customHeight="1">
      <c r="A844" s="167"/>
      <c r="B844" s="167"/>
      <c r="C844" s="167"/>
      <c r="D844" s="167"/>
      <c r="E844" s="167"/>
      <c r="F844" s="167"/>
      <c r="G844" s="167"/>
      <c r="H844" s="169"/>
      <c r="I844" s="170"/>
      <c r="J844" s="167"/>
      <c r="K844" s="167"/>
      <c r="L844" s="170"/>
      <c r="M844" s="167"/>
      <c r="N844" s="170"/>
      <c r="O844" s="167"/>
      <c r="P844" s="167"/>
      <c r="Q844" s="167"/>
      <c r="R844" s="167"/>
      <c r="S844" s="167"/>
      <c r="T844" s="167"/>
      <c r="U844" s="167"/>
      <c r="V844" s="167"/>
      <c r="W844" s="167"/>
      <c r="X844" s="167"/>
      <c r="Y844" s="167"/>
    </row>
    <row r="845" spans="1:25" ht="12.75" customHeight="1">
      <c r="A845" s="167"/>
      <c r="B845" s="167"/>
      <c r="C845" s="167"/>
      <c r="D845" s="167"/>
      <c r="E845" s="167"/>
      <c r="F845" s="167"/>
      <c r="G845" s="167"/>
      <c r="H845" s="169"/>
      <c r="I845" s="170"/>
      <c r="J845" s="167"/>
      <c r="K845" s="167"/>
      <c r="L845" s="170"/>
      <c r="M845" s="167"/>
      <c r="N845" s="170"/>
      <c r="O845" s="167"/>
      <c r="P845" s="167"/>
      <c r="Q845" s="167"/>
      <c r="R845" s="167"/>
      <c r="S845" s="167"/>
      <c r="T845" s="167"/>
      <c r="U845" s="167"/>
      <c r="V845" s="167"/>
      <c r="W845" s="167"/>
      <c r="X845" s="167"/>
      <c r="Y845" s="167"/>
    </row>
    <row r="846" spans="1:25" ht="12.75" customHeight="1">
      <c r="A846" s="167"/>
      <c r="B846" s="167"/>
      <c r="C846" s="167"/>
      <c r="D846" s="167"/>
      <c r="E846" s="167"/>
      <c r="F846" s="167"/>
      <c r="G846" s="167"/>
      <c r="H846" s="169"/>
      <c r="I846" s="170"/>
      <c r="J846" s="167"/>
      <c r="K846" s="167"/>
      <c r="L846" s="170"/>
      <c r="M846" s="167"/>
      <c r="N846" s="170"/>
      <c r="O846" s="167"/>
      <c r="P846" s="167"/>
      <c r="Q846" s="167"/>
      <c r="R846" s="167"/>
      <c r="S846" s="167"/>
      <c r="T846" s="167"/>
      <c r="U846" s="167"/>
      <c r="V846" s="167"/>
      <c r="W846" s="167"/>
      <c r="X846" s="167"/>
      <c r="Y846" s="167"/>
    </row>
    <row r="847" spans="1:25" ht="12.75" customHeight="1">
      <c r="A847" s="167"/>
      <c r="B847" s="167"/>
      <c r="C847" s="167"/>
      <c r="D847" s="167"/>
      <c r="E847" s="167"/>
      <c r="F847" s="167"/>
      <c r="G847" s="167"/>
      <c r="H847" s="169"/>
      <c r="I847" s="170"/>
      <c r="J847" s="167"/>
      <c r="K847" s="167"/>
      <c r="L847" s="170"/>
      <c r="M847" s="167"/>
      <c r="N847" s="170"/>
      <c r="O847" s="167"/>
      <c r="P847" s="167"/>
      <c r="Q847" s="167"/>
      <c r="R847" s="167"/>
      <c r="S847" s="167"/>
      <c r="T847" s="167"/>
      <c r="U847" s="167"/>
      <c r="V847" s="167"/>
      <c r="W847" s="167"/>
      <c r="X847" s="167"/>
      <c r="Y847" s="167"/>
    </row>
    <row r="848" spans="1:25" ht="12.75" customHeight="1">
      <c r="A848" s="167"/>
      <c r="B848" s="167"/>
      <c r="C848" s="167"/>
      <c r="D848" s="167"/>
      <c r="E848" s="167"/>
      <c r="F848" s="167"/>
      <c r="G848" s="167"/>
      <c r="H848" s="169"/>
      <c r="I848" s="170"/>
      <c r="J848" s="167"/>
      <c r="K848" s="167"/>
      <c r="L848" s="170"/>
      <c r="M848" s="167"/>
      <c r="N848" s="170"/>
      <c r="O848" s="167"/>
      <c r="P848" s="167"/>
      <c r="Q848" s="167"/>
      <c r="R848" s="167"/>
      <c r="S848" s="167"/>
      <c r="T848" s="167"/>
      <c r="U848" s="167"/>
      <c r="V848" s="167"/>
      <c r="W848" s="167"/>
      <c r="X848" s="167"/>
      <c r="Y848" s="167"/>
    </row>
    <row r="849" spans="1:25" ht="12.75" customHeight="1">
      <c r="A849" s="167"/>
      <c r="B849" s="167"/>
      <c r="C849" s="167"/>
      <c r="D849" s="167"/>
      <c r="E849" s="167"/>
      <c r="F849" s="167"/>
      <c r="G849" s="167"/>
      <c r="H849" s="169"/>
      <c r="I849" s="170"/>
      <c r="J849" s="167"/>
      <c r="K849" s="167"/>
      <c r="L849" s="170"/>
      <c r="M849" s="167"/>
      <c r="N849" s="170"/>
      <c r="O849" s="167"/>
      <c r="P849" s="167"/>
      <c r="Q849" s="167"/>
      <c r="R849" s="167"/>
      <c r="S849" s="167"/>
      <c r="T849" s="167"/>
      <c r="U849" s="167"/>
      <c r="V849" s="167"/>
      <c r="W849" s="167"/>
      <c r="X849" s="167"/>
      <c r="Y849" s="167"/>
    </row>
    <row r="850" spans="1:25" ht="12.75" customHeight="1">
      <c r="A850" s="167"/>
      <c r="B850" s="167"/>
      <c r="C850" s="167"/>
      <c r="D850" s="167"/>
      <c r="E850" s="167"/>
      <c r="F850" s="167"/>
      <c r="G850" s="167"/>
      <c r="H850" s="169"/>
      <c r="I850" s="170"/>
      <c r="J850" s="167"/>
      <c r="K850" s="167"/>
      <c r="L850" s="170"/>
      <c r="M850" s="167"/>
      <c r="N850" s="170"/>
      <c r="O850" s="167"/>
      <c r="P850" s="167"/>
      <c r="Q850" s="167"/>
      <c r="R850" s="167"/>
      <c r="S850" s="167"/>
      <c r="T850" s="167"/>
      <c r="U850" s="167"/>
      <c r="V850" s="167"/>
      <c r="W850" s="167"/>
      <c r="X850" s="167"/>
      <c r="Y850" s="167"/>
    </row>
    <row r="851" spans="1:25" ht="12.75" customHeight="1">
      <c r="A851" s="167"/>
      <c r="B851" s="167"/>
      <c r="C851" s="167"/>
      <c r="D851" s="167"/>
      <c r="E851" s="167"/>
      <c r="F851" s="167"/>
      <c r="G851" s="167"/>
      <c r="H851" s="169"/>
      <c r="I851" s="170"/>
      <c r="J851" s="167"/>
      <c r="K851" s="167"/>
      <c r="L851" s="170"/>
      <c r="M851" s="167"/>
      <c r="N851" s="170"/>
      <c r="O851" s="167"/>
      <c r="P851" s="167"/>
      <c r="Q851" s="167"/>
      <c r="R851" s="167"/>
      <c r="S851" s="167"/>
      <c r="T851" s="167"/>
      <c r="U851" s="167"/>
      <c r="V851" s="167"/>
      <c r="W851" s="167"/>
      <c r="X851" s="167"/>
      <c r="Y851" s="167"/>
    </row>
    <row r="852" spans="1:25" ht="12.75" customHeight="1">
      <c r="A852" s="167"/>
      <c r="B852" s="167"/>
      <c r="C852" s="167"/>
      <c r="D852" s="167"/>
      <c r="E852" s="167"/>
      <c r="F852" s="167"/>
      <c r="G852" s="167"/>
      <c r="H852" s="169"/>
      <c r="I852" s="170"/>
      <c r="J852" s="167"/>
      <c r="K852" s="167"/>
      <c r="L852" s="170"/>
      <c r="M852" s="167"/>
      <c r="N852" s="170"/>
      <c r="O852" s="167"/>
      <c r="P852" s="167"/>
      <c r="Q852" s="167"/>
      <c r="R852" s="167"/>
      <c r="S852" s="167"/>
      <c r="T852" s="167"/>
      <c r="U852" s="167"/>
      <c r="V852" s="167"/>
      <c r="W852" s="167"/>
      <c r="X852" s="167"/>
      <c r="Y852" s="167"/>
    </row>
    <row r="853" spans="1:25" ht="12.75" customHeight="1">
      <c r="A853" s="167"/>
      <c r="B853" s="167"/>
      <c r="C853" s="167"/>
      <c r="D853" s="167"/>
      <c r="E853" s="167"/>
      <c r="F853" s="167"/>
      <c r="G853" s="167"/>
      <c r="H853" s="169"/>
      <c r="I853" s="170"/>
      <c r="J853" s="167"/>
      <c r="K853" s="167"/>
      <c r="L853" s="170"/>
      <c r="M853" s="167"/>
      <c r="N853" s="170"/>
      <c r="O853" s="167"/>
      <c r="P853" s="167"/>
      <c r="Q853" s="167"/>
      <c r="R853" s="167"/>
      <c r="S853" s="167"/>
      <c r="T853" s="167"/>
      <c r="U853" s="167"/>
      <c r="V853" s="167"/>
      <c r="W853" s="167"/>
      <c r="X853" s="167"/>
      <c r="Y853" s="167"/>
    </row>
    <row r="854" spans="1:25" ht="12.75" customHeight="1">
      <c r="A854" s="167"/>
      <c r="B854" s="167"/>
      <c r="C854" s="167"/>
      <c r="D854" s="167"/>
      <c r="E854" s="167"/>
      <c r="F854" s="167"/>
      <c r="G854" s="167"/>
      <c r="H854" s="169"/>
      <c r="I854" s="170"/>
      <c r="J854" s="167"/>
      <c r="K854" s="167"/>
      <c r="L854" s="170"/>
      <c r="M854" s="167"/>
      <c r="N854" s="170"/>
      <c r="O854" s="167"/>
      <c r="P854" s="167"/>
      <c r="Q854" s="167"/>
      <c r="R854" s="167"/>
      <c r="S854" s="167"/>
      <c r="T854" s="167"/>
      <c r="U854" s="167"/>
      <c r="V854" s="167"/>
      <c r="W854" s="167"/>
      <c r="X854" s="167"/>
      <c r="Y854" s="167"/>
    </row>
    <row r="855" spans="1:25" ht="12.75" customHeight="1">
      <c r="A855" s="167"/>
      <c r="B855" s="167"/>
      <c r="C855" s="167"/>
      <c r="D855" s="167"/>
      <c r="E855" s="167"/>
      <c r="F855" s="167"/>
      <c r="G855" s="167"/>
      <c r="H855" s="169"/>
      <c r="I855" s="170"/>
      <c r="J855" s="167"/>
      <c r="K855" s="167"/>
      <c r="L855" s="170"/>
      <c r="M855" s="167"/>
      <c r="N855" s="170"/>
      <c r="O855" s="167"/>
      <c r="P855" s="167"/>
      <c r="Q855" s="167"/>
      <c r="R855" s="167"/>
      <c r="S855" s="167"/>
      <c r="T855" s="167"/>
      <c r="U855" s="167"/>
      <c r="V855" s="167"/>
      <c r="W855" s="167"/>
      <c r="X855" s="167"/>
      <c r="Y855" s="167"/>
    </row>
    <row r="856" spans="1:25" ht="12.75" customHeight="1">
      <c r="A856" s="167"/>
      <c r="B856" s="167"/>
      <c r="C856" s="167"/>
      <c r="D856" s="167"/>
      <c r="E856" s="167"/>
      <c r="F856" s="167"/>
      <c r="G856" s="167"/>
      <c r="H856" s="169"/>
      <c r="I856" s="170"/>
      <c r="J856" s="167"/>
      <c r="K856" s="167"/>
      <c r="L856" s="170"/>
      <c r="M856" s="167"/>
      <c r="N856" s="170"/>
      <c r="O856" s="167"/>
      <c r="P856" s="167"/>
      <c r="Q856" s="167"/>
      <c r="R856" s="167"/>
      <c r="S856" s="167"/>
      <c r="T856" s="167"/>
      <c r="U856" s="167"/>
      <c r="V856" s="167"/>
      <c r="W856" s="167"/>
      <c r="X856" s="167"/>
      <c r="Y856" s="167"/>
    </row>
    <row r="857" spans="1:25" ht="12.75" customHeight="1">
      <c r="A857" s="167"/>
      <c r="B857" s="167"/>
      <c r="C857" s="167"/>
      <c r="D857" s="167"/>
      <c r="E857" s="167"/>
      <c r="F857" s="167"/>
      <c r="G857" s="167"/>
      <c r="H857" s="169"/>
      <c r="I857" s="170"/>
      <c r="J857" s="167"/>
      <c r="K857" s="167"/>
      <c r="L857" s="170"/>
      <c r="M857" s="167"/>
      <c r="N857" s="170"/>
      <c r="O857" s="167"/>
      <c r="P857" s="167"/>
      <c r="Q857" s="167"/>
      <c r="R857" s="167"/>
      <c r="S857" s="167"/>
      <c r="T857" s="167"/>
      <c r="U857" s="167"/>
      <c r="V857" s="167"/>
      <c r="W857" s="167"/>
      <c r="X857" s="167"/>
      <c r="Y857" s="167"/>
    </row>
    <row r="858" spans="1:25" ht="12.75" customHeight="1">
      <c r="A858" s="167"/>
      <c r="B858" s="167"/>
      <c r="C858" s="167"/>
      <c r="D858" s="167"/>
      <c r="E858" s="167"/>
      <c r="F858" s="167"/>
      <c r="G858" s="167"/>
      <c r="H858" s="169"/>
      <c r="I858" s="170"/>
      <c r="J858" s="167"/>
      <c r="K858" s="167"/>
      <c r="L858" s="170"/>
      <c r="M858" s="167"/>
      <c r="N858" s="170"/>
      <c r="O858" s="167"/>
      <c r="P858" s="167"/>
      <c r="Q858" s="167"/>
      <c r="R858" s="167"/>
      <c r="S858" s="167"/>
      <c r="T858" s="167"/>
      <c r="U858" s="167"/>
      <c r="V858" s="167"/>
      <c r="W858" s="167"/>
      <c r="X858" s="167"/>
      <c r="Y858" s="167"/>
    </row>
    <row r="859" spans="1:25" ht="12.75" customHeight="1">
      <c r="A859" s="167"/>
      <c r="B859" s="167"/>
      <c r="C859" s="167"/>
      <c r="D859" s="167"/>
      <c r="E859" s="167"/>
      <c r="F859" s="167"/>
      <c r="G859" s="167"/>
      <c r="H859" s="169"/>
      <c r="I859" s="170"/>
      <c r="J859" s="167"/>
      <c r="K859" s="167"/>
      <c r="L859" s="170"/>
      <c r="M859" s="167"/>
      <c r="N859" s="170"/>
      <c r="O859" s="167"/>
      <c r="P859" s="167"/>
      <c r="Q859" s="167"/>
      <c r="R859" s="167"/>
      <c r="S859" s="167"/>
      <c r="T859" s="167"/>
      <c r="U859" s="167"/>
      <c r="V859" s="167"/>
      <c r="W859" s="167"/>
      <c r="X859" s="167"/>
      <c r="Y859" s="167"/>
    </row>
    <row r="860" spans="1:25" ht="12.75" customHeight="1">
      <c r="A860" s="167"/>
      <c r="B860" s="167"/>
      <c r="C860" s="167"/>
      <c r="D860" s="167"/>
      <c r="E860" s="167"/>
      <c r="F860" s="167"/>
      <c r="G860" s="167"/>
      <c r="H860" s="169"/>
      <c r="I860" s="170"/>
      <c r="J860" s="167"/>
      <c r="K860" s="167"/>
      <c r="L860" s="170"/>
      <c r="M860" s="167"/>
      <c r="N860" s="170"/>
      <c r="O860" s="167"/>
      <c r="P860" s="167"/>
      <c r="Q860" s="167"/>
      <c r="R860" s="167"/>
      <c r="S860" s="167"/>
      <c r="T860" s="167"/>
      <c r="U860" s="167"/>
      <c r="V860" s="167"/>
      <c r="W860" s="167"/>
      <c r="X860" s="167"/>
      <c r="Y860" s="167"/>
    </row>
    <row r="861" spans="1:25" ht="12.75" customHeight="1">
      <c r="A861" s="167"/>
      <c r="B861" s="167"/>
      <c r="C861" s="167"/>
      <c r="D861" s="167"/>
      <c r="E861" s="167"/>
      <c r="F861" s="167"/>
      <c r="G861" s="167"/>
      <c r="H861" s="169"/>
      <c r="I861" s="170"/>
      <c r="J861" s="167"/>
      <c r="K861" s="167"/>
      <c r="L861" s="170"/>
      <c r="M861" s="167"/>
      <c r="N861" s="170"/>
      <c r="O861" s="167"/>
      <c r="P861" s="167"/>
      <c r="Q861" s="167"/>
      <c r="R861" s="167"/>
      <c r="S861" s="167"/>
      <c r="T861" s="167"/>
      <c r="U861" s="167"/>
      <c r="V861" s="167"/>
      <c r="W861" s="167"/>
      <c r="X861" s="167"/>
      <c r="Y861" s="167"/>
    </row>
    <row r="862" spans="1:25" ht="12.75" customHeight="1">
      <c r="A862" s="167"/>
      <c r="B862" s="167"/>
      <c r="C862" s="167"/>
      <c r="D862" s="167"/>
      <c r="E862" s="167"/>
      <c r="F862" s="167"/>
      <c r="G862" s="167"/>
      <c r="H862" s="169"/>
      <c r="I862" s="170"/>
      <c r="J862" s="167"/>
      <c r="K862" s="167"/>
      <c r="L862" s="170"/>
      <c r="M862" s="167"/>
      <c r="N862" s="170"/>
      <c r="O862" s="167"/>
      <c r="P862" s="167"/>
      <c r="Q862" s="167"/>
      <c r="R862" s="167"/>
      <c r="S862" s="167"/>
      <c r="T862" s="167"/>
      <c r="U862" s="167"/>
      <c r="V862" s="167"/>
      <c r="W862" s="167"/>
      <c r="X862" s="167"/>
      <c r="Y862" s="167"/>
    </row>
    <row r="863" spans="1:25" ht="12.75" customHeight="1">
      <c r="A863" s="167"/>
      <c r="B863" s="167"/>
      <c r="C863" s="167"/>
      <c r="D863" s="167"/>
      <c r="E863" s="167"/>
      <c r="F863" s="167"/>
      <c r="G863" s="167"/>
      <c r="H863" s="169"/>
      <c r="I863" s="170"/>
      <c r="J863" s="167"/>
      <c r="K863" s="167"/>
      <c r="L863" s="170"/>
      <c r="M863" s="167"/>
      <c r="N863" s="170"/>
      <c r="O863" s="167"/>
      <c r="P863" s="167"/>
      <c r="Q863" s="167"/>
      <c r="R863" s="167"/>
      <c r="S863" s="167"/>
      <c r="T863" s="167"/>
      <c r="U863" s="167"/>
      <c r="V863" s="167"/>
      <c r="W863" s="167"/>
      <c r="X863" s="167"/>
      <c r="Y863" s="167"/>
    </row>
    <row r="864" spans="1:25" ht="12.75" customHeight="1">
      <c r="A864" s="167"/>
      <c r="B864" s="167"/>
      <c r="C864" s="167"/>
      <c r="D864" s="167"/>
      <c r="E864" s="167"/>
      <c r="F864" s="167"/>
      <c r="G864" s="167"/>
      <c r="H864" s="169"/>
      <c r="I864" s="170"/>
      <c r="J864" s="167"/>
      <c r="K864" s="167"/>
      <c r="L864" s="170"/>
      <c r="M864" s="167"/>
      <c r="N864" s="170"/>
      <c r="O864" s="167"/>
      <c r="P864" s="167"/>
      <c r="Q864" s="167"/>
      <c r="R864" s="167"/>
      <c r="S864" s="167"/>
      <c r="T864" s="167"/>
      <c r="U864" s="167"/>
      <c r="V864" s="167"/>
      <c r="W864" s="167"/>
      <c r="X864" s="167"/>
      <c r="Y864" s="167"/>
    </row>
    <row r="865" spans="1:25" ht="12.75" customHeight="1">
      <c r="A865" s="167"/>
      <c r="B865" s="167"/>
      <c r="C865" s="167"/>
      <c r="D865" s="167"/>
      <c r="E865" s="167"/>
      <c r="F865" s="167"/>
      <c r="G865" s="167"/>
      <c r="H865" s="169"/>
      <c r="I865" s="170"/>
      <c r="J865" s="167"/>
      <c r="K865" s="167"/>
      <c r="L865" s="170"/>
      <c r="M865" s="167"/>
      <c r="N865" s="170"/>
      <c r="O865" s="167"/>
      <c r="P865" s="167"/>
      <c r="Q865" s="167"/>
      <c r="R865" s="167"/>
      <c r="S865" s="167"/>
      <c r="T865" s="167"/>
      <c r="U865" s="167"/>
      <c r="V865" s="167"/>
      <c r="W865" s="167"/>
      <c r="X865" s="167"/>
      <c r="Y865" s="167"/>
    </row>
    <row r="866" spans="1:25" ht="12.75" customHeight="1">
      <c r="A866" s="167"/>
      <c r="B866" s="167"/>
      <c r="C866" s="167"/>
      <c r="D866" s="167"/>
      <c r="E866" s="167"/>
      <c r="F866" s="167"/>
      <c r="G866" s="167"/>
      <c r="H866" s="169"/>
      <c r="I866" s="170"/>
      <c r="J866" s="167"/>
      <c r="K866" s="167"/>
      <c r="L866" s="170"/>
      <c r="M866" s="167"/>
      <c r="N866" s="170"/>
      <c r="O866" s="167"/>
      <c r="P866" s="167"/>
      <c r="Q866" s="167"/>
      <c r="R866" s="167"/>
      <c r="S866" s="167"/>
      <c r="T866" s="167"/>
      <c r="U866" s="167"/>
      <c r="V866" s="167"/>
      <c r="W866" s="167"/>
      <c r="X866" s="167"/>
      <c r="Y866" s="167"/>
    </row>
    <row r="867" spans="1:25" ht="12.75" customHeight="1">
      <c r="A867" s="167"/>
      <c r="B867" s="167"/>
      <c r="C867" s="167"/>
      <c r="D867" s="167"/>
      <c r="E867" s="167"/>
      <c r="F867" s="167"/>
      <c r="G867" s="167"/>
      <c r="H867" s="169"/>
      <c r="I867" s="170"/>
      <c r="J867" s="167"/>
      <c r="K867" s="167"/>
      <c r="L867" s="170"/>
      <c r="M867" s="167"/>
      <c r="N867" s="170"/>
      <c r="O867" s="167"/>
      <c r="P867" s="167"/>
      <c r="Q867" s="167"/>
      <c r="R867" s="167"/>
      <c r="S867" s="167"/>
      <c r="T867" s="167"/>
      <c r="U867" s="167"/>
      <c r="V867" s="167"/>
      <c r="W867" s="167"/>
      <c r="X867" s="167"/>
      <c r="Y867" s="167"/>
    </row>
    <row r="868" spans="1:25" ht="12.75" customHeight="1">
      <c r="A868" s="167"/>
      <c r="B868" s="167"/>
      <c r="C868" s="167"/>
      <c r="D868" s="167"/>
      <c r="E868" s="167"/>
      <c r="F868" s="167"/>
      <c r="G868" s="167"/>
      <c r="H868" s="169"/>
      <c r="I868" s="170"/>
      <c r="J868" s="167"/>
      <c r="K868" s="167"/>
      <c r="L868" s="170"/>
      <c r="M868" s="167"/>
      <c r="N868" s="170"/>
      <c r="O868" s="167"/>
      <c r="P868" s="167"/>
      <c r="Q868" s="167"/>
      <c r="R868" s="167"/>
      <c r="S868" s="167"/>
      <c r="T868" s="167"/>
      <c r="U868" s="167"/>
      <c r="V868" s="167"/>
      <c r="W868" s="167"/>
      <c r="X868" s="167"/>
      <c r="Y868" s="167"/>
    </row>
    <row r="869" spans="1:25" ht="12.75" customHeight="1">
      <c r="A869" s="167"/>
      <c r="B869" s="167"/>
      <c r="C869" s="167"/>
      <c r="D869" s="167"/>
      <c r="E869" s="167"/>
      <c r="F869" s="167"/>
      <c r="G869" s="167"/>
      <c r="H869" s="169"/>
      <c r="I869" s="170"/>
      <c r="J869" s="167"/>
      <c r="K869" s="167"/>
      <c r="L869" s="170"/>
      <c r="M869" s="167"/>
      <c r="N869" s="170"/>
      <c r="O869" s="167"/>
      <c r="P869" s="167"/>
      <c r="Q869" s="167"/>
      <c r="R869" s="167"/>
      <c r="S869" s="167"/>
      <c r="T869" s="167"/>
      <c r="U869" s="167"/>
      <c r="V869" s="167"/>
      <c r="W869" s="167"/>
      <c r="X869" s="167"/>
      <c r="Y869" s="167"/>
    </row>
    <row r="870" spans="1:25" ht="12.75" customHeight="1">
      <c r="A870" s="167"/>
      <c r="B870" s="167"/>
      <c r="C870" s="167"/>
      <c r="D870" s="167"/>
      <c r="E870" s="167"/>
      <c r="F870" s="167"/>
      <c r="G870" s="167"/>
      <c r="H870" s="169"/>
      <c r="I870" s="170"/>
      <c r="J870" s="167"/>
      <c r="K870" s="167"/>
      <c r="L870" s="170"/>
      <c r="M870" s="167"/>
      <c r="N870" s="170"/>
      <c r="O870" s="167"/>
      <c r="P870" s="167"/>
      <c r="Q870" s="167"/>
      <c r="R870" s="167"/>
      <c r="S870" s="167"/>
      <c r="T870" s="167"/>
      <c r="U870" s="167"/>
      <c r="V870" s="167"/>
      <c r="W870" s="167"/>
      <c r="X870" s="167"/>
      <c r="Y870" s="167"/>
    </row>
    <row r="871" spans="1:25" ht="12.75" customHeight="1">
      <c r="A871" s="167"/>
      <c r="B871" s="167"/>
      <c r="C871" s="167"/>
      <c r="D871" s="167"/>
      <c r="E871" s="167"/>
      <c r="F871" s="167"/>
      <c r="G871" s="167"/>
      <c r="H871" s="169"/>
      <c r="I871" s="170"/>
      <c r="J871" s="167"/>
      <c r="K871" s="167"/>
      <c r="L871" s="170"/>
      <c r="M871" s="167"/>
      <c r="N871" s="170"/>
      <c r="O871" s="167"/>
      <c r="P871" s="167"/>
      <c r="Q871" s="167"/>
      <c r="R871" s="167"/>
      <c r="S871" s="167"/>
      <c r="T871" s="167"/>
      <c r="U871" s="167"/>
      <c r="V871" s="167"/>
      <c r="W871" s="167"/>
      <c r="X871" s="167"/>
      <c r="Y871" s="167"/>
    </row>
    <row r="872" spans="1:25" ht="12.75" customHeight="1">
      <c r="A872" s="167"/>
      <c r="B872" s="167"/>
      <c r="C872" s="167"/>
      <c r="D872" s="167"/>
      <c r="E872" s="167"/>
      <c r="F872" s="167"/>
      <c r="G872" s="167"/>
      <c r="H872" s="169"/>
      <c r="I872" s="170"/>
      <c r="J872" s="167"/>
      <c r="K872" s="167"/>
      <c r="L872" s="170"/>
      <c r="M872" s="167"/>
      <c r="N872" s="170"/>
      <c r="O872" s="167"/>
      <c r="P872" s="167"/>
      <c r="Q872" s="167"/>
      <c r="R872" s="167"/>
      <c r="S872" s="167"/>
      <c r="T872" s="167"/>
      <c r="U872" s="167"/>
      <c r="V872" s="167"/>
      <c r="W872" s="167"/>
      <c r="X872" s="167"/>
      <c r="Y872" s="167"/>
    </row>
    <row r="873" spans="1:25" ht="12.75" customHeight="1">
      <c r="A873" s="167"/>
      <c r="B873" s="167"/>
      <c r="C873" s="167"/>
      <c r="D873" s="167"/>
      <c r="E873" s="167"/>
      <c r="F873" s="167"/>
      <c r="G873" s="167"/>
      <c r="H873" s="169"/>
      <c r="I873" s="170"/>
      <c r="J873" s="167"/>
      <c r="K873" s="167"/>
      <c r="L873" s="170"/>
      <c r="M873" s="167"/>
      <c r="N873" s="170"/>
      <c r="O873" s="167"/>
      <c r="P873" s="167"/>
      <c r="Q873" s="167"/>
      <c r="R873" s="167"/>
      <c r="S873" s="167"/>
      <c r="T873" s="167"/>
      <c r="U873" s="167"/>
      <c r="V873" s="167"/>
      <c r="W873" s="167"/>
      <c r="X873" s="167"/>
      <c r="Y873" s="167"/>
    </row>
    <row r="874" spans="1:25" ht="12.75" customHeight="1">
      <c r="A874" s="167"/>
      <c r="B874" s="167"/>
      <c r="C874" s="167"/>
      <c r="D874" s="167"/>
      <c r="E874" s="167"/>
      <c r="F874" s="167"/>
      <c r="G874" s="167"/>
      <c r="H874" s="169"/>
      <c r="I874" s="170"/>
      <c r="J874" s="167"/>
      <c r="K874" s="167"/>
      <c r="L874" s="170"/>
      <c r="M874" s="167"/>
      <c r="N874" s="170"/>
      <c r="O874" s="167"/>
      <c r="P874" s="167"/>
      <c r="Q874" s="167"/>
      <c r="R874" s="167"/>
      <c r="S874" s="167"/>
      <c r="T874" s="167"/>
      <c r="U874" s="167"/>
      <c r="V874" s="167"/>
      <c r="W874" s="167"/>
      <c r="X874" s="167"/>
      <c r="Y874" s="167"/>
    </row>
    <row r="875" spans="1:25" ht="12.75" customHeight="1">
      <c r="A875" s="167"/>
      <c r="B875" s="167"/>
      <c r="C875" s="167"/>
      <c r="D875" s="167"/>
      <c r="E875" s="167"/>
      <c r="F875" s="167"/>
      <c r="G875" s="167"/>
      <c r="H875" s="169"/>
      <c r="I875" s="170"/>
      <c r="J875" s="167"/>
      <c r="K875" s="167"/>
      <c r="L875" s="170"/>
      <c r="M875" s="167"/>
      <c r="N875" s="170"/>
      <c r="O875" s="167"/>
      <c r="P875" s="167"/>
      <c r="Q875" s="167"/>
      <c r="R875" s="167"/>
      <c r="S875" s="167"/>
      <c r="T875" s="167"/>
      <c r="U875" s="167"/>
      <c r="V875" s="167"/>
      <c r="W875" s="167"/>
      <c r="X875" s="167"/>
      <c r="Y875" s="167"/>
    </row>
    <row r="876" spans="1:25" ht="12.75" customHeight="1">
      <c r="A876" s="167"/>
      <c r="B876" s="167"/>
      <c r="C876" s="167"/>
      <c r="D876" s="167"/>
      <c r="E876" s="167"/>
      <c r="F876" s="167"/>
      <c r="G876" s="167"/>
      <c r="H876" s="169"/>
      <c r="I876" s="170"/>
      <c r="J876" s="167"/>
      <c r="K876" s="167"/>
      <c r="L876" s="170"/>
      <c r="M876" s="167"/>
      <c r="N876" s="170"/>
      <c r="O876" s="167"/>
      <c r="P876" s="167"/>
      <c r="Q876" s="167"/>
      <c r="R876" s="167"/>
      <c r="S876" s="167"/>
      <c r="T876" s="167"/>
      <c r="U876" s="167"/>
      <c r="V876" s="167"/>
      <c r="W876" s="167"/>
      <c r="X876" s="167"/>
      <c r="Y876" s="167"/>
    </row>
    <row r="877" spans="1:25" ht="12.75" customHeight="1">
      <c r="A877" s="167"/>
      <c r="B877" s="167"/>
      <c r="C877" s="167"/>
      <c r="D877" s="167"/>
      <c r="E877" s="167"/>
      <c r="F877" s="167"/>
      <c r="G877" s="167"/>
      <c r="H877" s="169"/>
      <c r="I877" s="170"/>
      <c r="J877" s="167"/>
      <c r="K877" s="167"/>
      <c r="L877" s="170"/>
      <c r="M877" s="167"/>
      <c r="N877" s="170"/>
      <c r="O877" s="167"/>
      <c r="P877" s="167"/>
      <c r="Q877" s="167"/>
      <c r="R877" s="167"/>
      <c r="S877" s="167"/>
      <c r="T877" s="167"/>
      <c r="U877" s="167"/>
      <c r="V877" s="167"/>
      <c r="W877" s="167"/>
      <c r="X877" s="167"/>
      <c r="Y877" s="167"/>
    </row>
    <row r="878" spans="1:25" ht="12.75" customHeight="1">
      <c r="A878" s="167"/>
      <c r="B878" s="167"/>
      <c r="C878" s="167"/>
      <c r="D878" s="167"/>
      <c r="E878" s="167"/>
      <c r="F878" s="167"/>
      <c r="G878" s="167"/>
      <c r="H878" s="169"/>
      <c r="I878" s="170"/>
      <c r="J878" s="167"/>
      <c r="K878" s="167"/>
      <c r="L878" s="170"/>
      <c r="M878" s="167"/>
      <c r="N878" s="170"/>
      <c r="O878" s="167"/>
      <c r="P878" s="167"/>
      <c r="Q878" s="167"/>
      <c r="R878" s="167"/>
      <c r="S878" s="167"/>
      <c r="T878" s="167"/>
      <c r="U878" s="167"/>
      <c r="V878" s="167"/>
      <c r="W878" s="167"/>
      <c r="X878" s="167"/>
      <c r="Y878" s="167"/>
    </row>
    <row r="879" spans="1:25" ht="12.75" customHeight="1">
      <c r="A879" s="167"/>
      <c r="B879" s="167"/>
      <c r="C879" s="167"/>
      <c r="D879" s="167"/>
      <c r="E879" s="167"/>
      <c r="F879" s="167"/>
      <c r="G879" s="167"/>
      <c r="H879" s="169"/>
      <c r="I879" s="170"/>
      <c r="J879" s="167"/>
      <c r="K879" s="167"/>
      <c r="L879" s="170"/>
      <c r="M879" s="167"/>
      <c r="N879" s="170"/>
      <c r="O879" s="167"/>
      <c r="P879" s="167"/>
      <c r="Q879" s="167"/>
      <c r="R879" s="167"/>
      <c r="S879" s="167"/>
      <c r="T879" s="167"/>
      <c r="U879" s="167"/>
      <c r="V879" s="167"/>
      <c r="W879" s="167"/>
      <c r="X879" s="167"/>
      <c r="Y879" s="167"/>
    </row>
    <row r="880" spans="1:25" ht="12.75" customHeight="1">
      <c r="A880" s="167"/>
      <c r="B880" s="167"/>
      <c r="C880" s="167"/>
      <c r="D880" s="167"/>
      <c r="E880" s="167"/>
      <c r="F880" s="167"/>
      <c r="G880" s="167"/>
      <c r="H880" s="169"/>
      <c r="I880" s="170"/>
      <c r="J880" s="167"/>
      <c r="K880" s="167"/>
      <c r="L880" s="170"/>
      <c r="M880" s="167"/>
      <c r="N880" s="170"/>
      <c r="O880" s="167"/>
      <c r="P880" s="167"/>
      <c r="Q880" s="167"/>
      <c r="R880" s="167"/>
      <c r="S880" s="167"/>
      <c r="T880" s="167"/>
      <c r="U880" s="167"/>
      <c r="V880" s="167"/>
      <c r="W880" s="167"/>
      <c r="X880" s="167"/>
      <c r="Y880" s="167"/>
    </row>
    <row r="881" spans="1:25" ht="12.75" customHeight="1">
      <c r="A881" s="167"/>
      <c r="B881" s="167"/>
      <c r="C881" s="167"/>
      <c r="D881" s="167"/>
      <c r="E881" s="167"/>
      <c r="F881" s="167"/>
      <c r="G881" s="167"/>
      <c r="H881" s="169"/>
      <c r="I881" s="170"/>
      <c r="J881" s="167"/>
      <c r="K881" s="167"/>
      <c r="L881" s="170"/>
      <c r="M881" s="167"/>
      <c r="N881" s="170"/>
      <c r="O881" s="167"/>
      <c r="P881" s="167"/>
      <c r="Q881" s="167"/>
      <c r="R881" s="167"/>
      <c r="S881" s="167"/>
      <c r="T881" s="167"/>
      <c r="U881" s="167"/>
      <c r="V881" s="167"/>
      <c r="W881" s="167"/>
      <c r="X881" s="167"/>
      <c r="Y881" s="167"/>
    </row>
    <row r="882" spans="1:25" ht="12.75" customHeight="1">
      <c r="A882" s="167"/>
      <c r="B882" s="167"/>
      <c r="C882" s="167"/>
      <c r="D882" s="167"/>
      <c r="E882" s="167"/>
      <c r="F882" s="167"/>
      <c r="G882" s="167"/>
      <c r="H882" s="169"/>
      <c r="I882" s="170"/>
      <c r="J882" s="167"/>
      <c r="K882" s="167"/>
      <c r="L882" s="170"/>
      <c r="M882" s="167"/>
      <c r="N882" s="170"/>
      <c r="O882" s="167"/>
      <c r="P882" s="167"/>
      <c r="Q882" s="167"/>
      <c r="R882" s="167"/>
      <c r="S882" s="167"/>
      <c r="T882" s="167"/>
      <c r="U882" s="167"/>
      <c r="V882" s="167"/>
      <c r="W882" s="167"/>
      <c r="X882" s="167"/>
      <c r="Y882" s="167"/>
    </row>
    <row r="883" spans="1:25" ht="12.75" customHeight="1">
      <c r="A883" s="167"/>
      <c r="B883" s="167"/>
      <c r="C883" s="167"/>
      <c r="D883" s="167"/>
      <c r="E883" s="167"/>
      <c r="F883" s="167"/>
      <c r="G883" s="167"/>
      <c r="H883" s="169"/>
      <c r="I883" s="170"/>
      <c r="J883" s="167"/>
      <c r="K883" s="167"/>
      <c r="L883" s="170"/>
      <c r="M883" s="167"/>
      <c r="N883" s="170"/>
      <c r="O883" s="167"/>
      <c r="P883" s="167"/>
      <c r="Q883" s="167"/>
      <c r="R883" s="167"/>
      <c r="S883" s="167"/>
      <c r="T883" s="167"/>
      <c r="U883" s="167"/>
      <c r="V883" s="167"/>
      <c r="W883" s="167"/>
      <c r="X883" s="167"/>
      <c r="Y883" s="167"/>
    </row>
    <row r="884" spans="1:25" ht="12.75" customHeight="1">
      <c r="A884" s="167"/>
      <c r="B884" s="167"/>
      <c r="C884" s="167"/>
      <c r="D884" s="167"/>
      <c r="E884" s="167"/>
      <c r="F884" s="167"/>
      <c r="G884" s="167"/>
      <c r="H884" s="169"/>
      <c r="I884" s="170"/>
      <c r="J884" s="167"/>
      <c r="K884" s="167"/>
      <c r="L884" s="170"/>
      <c r="M884" s="167"/>
      <c r="N884" s="170"/>
      <c r="O884" s="167"/>
      <c r="P884" s="167"/>
      <c r="Q884" s="167"/>
      <c r="R884" s="167"/>
      <c r="S884" s="167"/>
      <c r="T884" s="167"/>
      <c r="U884" s="167"/>
      <c r="V884" s="167"/>
      <c r="W884" s="167"/>
      <c r="X884" s="167"/>
      <c r="Y884" s="167"/>
    </row>
    <row r="885" spans="1:25" ht="12.75" customHeight="1">
      <c r="A885" s="167"/>
      <c r="B885" s="167"/>
      <c r="C885" s="167"/>
      <c r="D885" s="167"/>
      <c r="E885" s="167"/>
      <c r="F885" s="167"/>
      <c r="G885" s="167"/>
      <c r="H885" s="169"/>
      <c r="I885" s="170"/>
      <c r="J885" s="167"/>
      <c r="K885" s="167"/>
      <c r="L885" s="170"/>
      <c r="M885" s="167"/>
      <c r="N885" s="170"/>
      <c r="O885" s="167"/>
      <c r="P885" s="167"/>
      <c r="Q885" s="167"/>
      <c r="R885" s="167"/>
      <c r="S885" s="167"/>
      <c r="T885" s="167"/>
      <c r="U885" s="167"/>
      <c r="V885" s="167"/>
      <c r="W885" s="167"/>
      <c r="X885" s="167"/>
      <c r="Y885" s="167"/>
    </row>
    <row r="886" spans="1:25" ht="12.75" customHeight="1">
      <c r="A886" s="167"/>
      <c r="B886" s="167"/>
      <c r="C886" s="167"/>
      <c r="D886" s="167"/>
      <c r="E886" s="167"/>
      <c r="F886" s="167"/>
      <c r="G886" s="167"/>
      <c r="H886" s="169"/>
      <c r="I886" s="170"/>
      <c r="J886" s="167"/>
      <c r="K886" s="167"/>
      <c r="L886" s="170"/>
      <c r="M886" s="167"/>
      <c r="N886" s="170"/>
      <c r="O886" s="167"/>
      <c r="P886" s="167"/>
      <c r="Q886" s="167"/>
      <c r="R886" s="167"/>
      <c r="S886" s="167"/>
      <c r="T886" s="167"/>
      <c r="U886" s="167"/>
      <c r="V886" s="167"/>
      <c r="W886" s="167"/>
      <c r="X886" s="167"/>
      <c r="Y886" s="167"/>
    </row>
    <row r="887" spans="1:25" ht="12.75" customHeight="1">
      <c r="A887" s="167"/>
      <c r="B887" s="167"/>
      <c r="C887" s="167"/>
      <c r="D887" s="167"/>
      <c r="E887" s="167"/>
      <c r="F887" s="167"/>
      <c r="G887" s="167"/>
      <c r="H887" s="169"/>
      <c r="I887" s="170"/>
      <c r="J887" s="167"/>
      <c r="K887" s="167"/>
      <c r="L887" s="170"/>
      <c r="M887" s="167"/>
      <c r="N887" s="170"/>
      <c r="O887" s="167"/>
      <c r="P887" s="167"/>
      <c r="Q887" s="167"/>
      <c r="R887" s="167"/>
      <c r="S887" s="167"/>
      <c r="T887" s="167"/>
      <c r="U887" s="167"/>
      <c r="V887" s="167"/>
      <c r="W887" s="167"/>
      <c r="X887" s="167"/>
      <c r="Y887" s="167"/>
    </row>
    <row r="888" spans="1:25" ht="12.75" customHeight="1">
      <c r="A888" s="167"/>
      <c r="B888" s="167"/>
      <c r="C888" s="167"/>
      <c r="D888" s="167"/>
      <c r="E888" s="167"/>
      <c r="F888" s="167"/>
      <c r="G888" s="167"/>
      <c r="H888" s="169"/>
      <c r="I888" s="170"/>
      <c r="J888" s="167"/>
      <c r="K888" s="167"/>
      <c r="L888" s="170"/>
      <c r="M888" s="167"/>
      <c r="N888" s="170"/>
      <c r="O888" s="167"/>
      <c r="P888" s="167"/>
      <c r="Q888" s="167"/>
      <c r="R888" s="167"/>
      <c r="S888" s="167"/>
      <c r="T888" s="167"/>
      <c r="U888" s="167"/>
      <c r="V888" s="167"/>
      <c r="W888" s="167"/>
      <c r="X888" s="167"/>
      <c r="Y888" s="167"/>
    </row>
    <row r="889" spans="1:25" ht="12.75" customHeight="1">
      <c r="A889" s="167"/>
      <c r="B889" s="167"/>
      <c r="C889" s="167"/>
      <c r="D889" s="167"/>
      <c r="E889" s="167"/>
      <c r="F889" s="167"/>
      <c r="G889" s="167"/>
      <c r="H889" s="169"/>
      <c r="I889" s="170"/>
      <c r="J889" s="167"/>
      <c r="K889" s="167"/>
      <c r="L889" s="170"/>
      <c r="M889" s="167"/>
      <c r="N889" s="170"/>
      <c r="O889" s="167"/>
      <c r="P889" s="167"/>
      <c r="Q889" s="167"/>
      <c r="R889" s="167"/>
      <c r="S889" s="167"/>
      <c r="T889" s="167"/>
      <c r="U889" s="167"/>
      <c r="V889" s="167"/>
      <c r="W889" s="167"/>
      <c r="X889" s="167"/>
      <c r="Y889" s="167"/>
    </row>
    <row r="890" spans="1:25" ht="12.75" customHeight="1">
      <c r="A890" s="167"/>
      <c r="B890" s="167"/>
      <c r="C890" s="167"/>
      <c r="D890" s="167"/>
      <c r="E890" s="167"/>
      <c r="F890" s="167"/>
      <c r="G890" s="167"/>
      <c r="H890" s="169"/>
      <c r="I890" s="170"/>
      <c r="J890" s="167"/>
      <c r="K890" s="167"/>
      <c r="L890" s="170"/>
      <c r="M890" s="167"/>
      <c r="N890" s="170"/>
      <c r="O890" s="167"/>
      <c r="P890" s="167"/>
      <c r="Q890" s="167"/>
      <c r="R890" s="167"/>
      <c r="S890" s="167"/>
      <c r="T890" s="167"/>
      <c r="U890" s="167"/>
      <c r="V890" s="167"/>
      <c r="W890" s="167"/>
      <c r="X890" s="167"/>
      <c r="Y890" s="167"/>
    </row>
    <row r="891" spans="1:25" ht="12.75" customHeight="1">
      <c r="A891" s="167"/>
      <c r="B891" s="167"/>
      <c r="C891" s="167"/>
      <c r="D891" s="167"/>
      <c r="E891" s="167"/>
      <c r="F891" s="167"/>
      <c r="G891" s="167"/>
      <c r="H891" s="169"/>
      <c r="I891" s="170"/>
      <c r="J891" s="167"/>
      <c r="K891" s="167"/>
      <c r="L891" s="170"/>
      <c r="M891" s="167"/>
      <c r="N891" s="170"/>
      <c r="O891" s="167"/>
      <c r="P891" s="167"/>
      <c r="Q891" s="167"/>
      <c r="R891" s="167"/>
      <c r="S891" s="167"/>
      <c r="T891" s="167"/>
      <c r="U891" s="167"/>
      <c r="V891" s="167"/>
      <c r="W891" s="167"/>
      <c r="X891" s="167"/>
      <c r="Y891" s="167"/>
    </row>
    <row r="892" spans="1:25" ht="12.75" customHeight="1">
      <c r="A892" s="167"/>
      <c r="B892" s="167"/>
      <c r="C892" s="167"/>
      <c r="D892" s="167"/>
      <c r="E892" s="167"/>
      <c r="F892" s="167"/>
      <c r="G892" s="167"/>
      <c r="H892" s="169"/>
      <c r="I892" s="170"/>
      <c r="J892" s="167"/>
      <c r="K892" s="167"/>
      <c r="L892" s="170"/>
      <c r="M892" s="167"/>
      <c r="N892" s="170"/>
      <c r="O892" s="167"/>
      <c r="P892" s="167"/>
      <c r="Q892" s="167"/>
      <c r="R892" s="167"/>
      <c r="S892" s="167"/>
      <c r="T892" s="167"/>
      <c r="U892" s="167"/>
      <c r="V892" s="167"/>
      <c r="W892" s="167"/>
      <c r="X892" s="167"/>
      <c r="Y892" s="167"/>
    </row>
    <row r="893" spans="1:25" ht="12.75" customHeight="1">
      <c r="A893" s="167"/>
      <c r="B893" s="167"/>
      <c r="C893" s="167"/>
      <c r="D893" s="167"/>
      <c r="E893" s="167"/>
      <c r="F893" s="167"/>
      <c r="G893" s="167"/>
      <c r="H893" s="169"/>
      <c r="I893" s="170"/>
      <c r="J893" s="167"/>
      <c r="K893" s="167"/>
      <c r="L893" s="170"/>
      <c r="M893" s="167"/>
      <c r="N893" s="170"/>
      <c r="O893" s="167"/>
      <c r="P893" s="167"/>
      <c r="Q893" s="167"/>
      <c r="R893" s="167"/>
      <c r="S893" s="167"/>
      <c r="T893" s="167"/>
      <c r="U893" s="167"/>
      <c r="V893" s="167"/>
      <c r="W893" s="167"/>
      <c r="X893" s="167"/>
      <c r="Y893" s="167"/>
    </row>
    <row r="894" spans="1:25" ht="12.75" customHeight="1">
      <c r="A894" s="167"/>
      <c r="B894" s="167"/>
      <c r="C894" s="167"/>
      <c r="D894" s="167"/>
      <c r="E894" s="167"/>
      <c r="F894" s="167"/>
      <c r="G894" s="167"/>
      <c r="H894" s="169"/>
      <c r="I894" s="170"/>
      <c r="J894" s="167"/>
      <c r="K894" s="167"/>
      <c r="L894" s="170"/>
      <c r="M894" s="167"/>
      <c r="N894" s="170"/>
      <c r="O894" s="167"/>
      <c r="P894" s="167"/>
      <c r="Q894" s="167"/>
      <c r="R894" s="167"/>
      <c r="S894" s="167"/>
      <c r="T894" s="167"/>
      <c r="U894" s="167"/>
      <c r="V894" s="167"/>
      <c r="W894" s="167"/>
      <c r="X894" s="167"/>
      <c r="Y894" s="167"/>
    </row>
    <row r="895" spans="1:25" ht="12.75" customHeight="1">
      <c r="A895" s="167"/>
      <c r="B895" s="167"/>
      <c r="C895" s="167"/>
      <c r="D895" s="167"/>
      <c r="E895" s="167"/>
      <c r="F895" s="167"/>
      <c r="G895" s="167"/>
      <c r="H895" s="169"/>
      <c r="I895" s="170"/>
      <c r="J895" s="167"/>
      <c r="K895" s="167"/>
      <c r="L895" s="170"/>
      <c r="M895" s="167"/>
      <c r="N895" s="170"/>
      <c r="O895" s="167"/>
      <c r="P895" s="167"/>
      <c r="Q895" s="167"/>
      <c r="R895" s="167"/>
      <c r="S895" s="167"/>
      <c r="T895" s="167"/>
      <c r="U895" s="167"/>
      <c r="V895" s="167"/>
      <c r="W895" s="167"/>
      <c r="X895" s="167"/>
      <c r="Y895" s="167"/>
    </row>
    <row r="896" spans="1:25" ht="12.75" customHeight="1">
      <c r="A896" s="167"/>
      <c r="B896" s="167"/>
      <c r="C896" s="167"/>
      <c r="D896" s="167"/>
      <c r="E896" s="167"/>
      <c r="F896" s="167"/>
      <c r="G896" s="167"/>
      <c r="H896" s="169"/>
      <c r="I896" s="170"/>
      <c r="J896" s="167"/>
      <c r="K896" s="167"/>
      <c r="L896" s="170"/>
      <c r="M896" s="167"/>
      <c r="N896" s="170"/>
      <c r="O896" s="167"/>
      <c r="P896" s="167"/>
      <c r="Q896" s="167"/>
      <c r="R896" s="167"/>
      <c r="S896" s="167"/>
      <c r="T896" s="167"/>
      <c r="U896" s="167"/>
      <c r="V896" s="167"/>
      <c r="W896" s="167"/>
      <c r="X896" s="167"/>
      <c r="Y896" s="167"/>
    </row>
    <row r="897" spans="1:25" ht="12.75" customHeight="1">
      <c r="A897" s="167"/>
      <c r="B897" s="167"/>
      <c r="C897" s="167"/>
      <c r="D897" s="167"/>
      <c r="E897" s="167"/>
      <c r="F897" s="167"/>
      <c r="G897" s="167"/>
      <c r="H897" s="169"/>
      <c r="I897" s="170"/>
      <c r="J897" s="167"/>
      <c r="K897" s="167"/>
      <c r="L897" s="170"/>
      <c r="M897" s="167"/>
      <c r="N897" s="170"/>
      <c r="O897" s="167"/>
      <c r="P897" s="167"/>
      <c r="Q897" s="167"/>
      <c r="R897" s="167"/>
      <c r="S897" s="167"/>
      <c r="T897" s="167"/>
      <c r="U897" s="167"/>
      <c r="V897" s="167"/>
      <c r="W897" s="167"/>
      <c r="X897" s="167"/>
      <c r="Y897" s="167"/>
    </row>
    <row r="898" spans="1:25" ht="12.75" customHeight="1">
      <c r="A898" s="167"/>
      <c r="B898" s="167"/>
      <c r="C898" s="167"/>
      <c r="D898" s="167"/>
      <c r="E898" s="167"/>
      <c r="F898" s="167"/>
      <c r="G898" s="167"/>
      <c r="H898" s="169"/>
      <c r="I898" s="170"/>
      <c r="J898" s="167"/>
      <c r="K898" s="167"/>
      <c r="L898" s="170"/>
      <c r="M898" s="167"/>
      <c r="N898" s="170"/>
      <c r="O898" s="167"/>
      <c r="P898" s="167"/>
      <c r="Q898" s="167"/>
      <c r="R898" s="167"/>
      <c r="S898" s="167"/>
      <c r="T898" s="167"/>
      <c r="U898" s="167"/>
      <c r="V898" s="167"/>
      <c r="W898" s="167"/>
      <c r="X898" s="167"/>
      <c r="Y898" s="167"/>
    </row>
    <row r="899" spans="1:25" ht="12.75" customHeight="1">
      <c r="A899" s="167"/>
      <c r="B899" s="167"/>
      <c r="C899" s="167"/>
      <c r="D899" s="167"/>
      <c r="E899" s="167"/>
      <c r="F899" s="167"/>
      <c r="G899" s="167"/>
      <c r="H899" s="169"/>
      <c r="I899" s="170"/>
      <c r="J899" s="167"/>
      <c r="K899" s="167"/>
      <c r="L899" s="170"/>
      <c r="M899" s="167"/>
      <c r="N899" s="170"/>
      <c r="O899" s="167"/>
      <c r="P899" s="167"/>
      <c r="Q899" s="167"/>
      <c r="R899" s="167"/>
      <c r="S899" s="167"/>
      <c r="T899" s="167"/>
      <c r="U899" s="167"/>
      <c r="V899" s="167"/>
      <c r="W899" s="167"/>
      <c r="X899" s="167"/>
      <c r="Y899" s="167"/>
    </row>
    <row r="900" spans="1:25" ht="12.75" customHeight="1">
      <c r="A900" s="167"/>
      <c r="B900" s="167"/>
      <c r="C900" s="167"/>
      <c r="D900" s="167"/>
      <c r="E900" s="167"/>
      <c r="F900" s="167"/>
      <c r="G900" s="167"/>
      <c r="H900" s="169"/>
      <c r="I900" s="170"/>
      <c r="J900" s="167"/>
      <c r="K900" s="167"/>
      <c r="L900" s="170"/>
      <c r="M900" s="167"/>
      <c r="N900" s="170"/>
      <c r="O900" s="167"/>
      <c r="P900" s="167"/>
      <c r="Q900" s="167"/>
      <c r="R900" s="167"/>
      <c r="S900" s="167"/>
      <c r="T900" s="167"/>
      <c r="U900" s="167"/>
      <c r="V900" s="167"/>
      <c r="W900" s="167"/>
      <c r="X900" s="167"/>
      <c r="Y900" s="167"/>
    </row>
    <row r="901" spans="1:25" ht="12.75" customHeight="1">
      <c r="A901" s="167"/>
      <c r="B901" s="167"/>
      <c r="C901" s="167"/>
      <c r="D901" s="167"/>
      <c r="E901" s="167"/>
      <c r="F901" s="167"/>
      <c r="G901" s="167"/>
      <c r="H901" s="169"/>
      <c r="I901" s="170"/>
      <c r="J901" s="167"/>
      <c r="K901" s="167"/>
      <c r="L901" s="170"/>
      <c r="M901" s="167"/>
      <c r="N901" s="170"/>
      <c r="O901" s="167"/>
      <c r="P901" s="167"/>
      <c r="Q901" s="167"/>
      <c r="R901" s="167"/>
      <c r="S901" s="167"/>
      <c r="T901" s="167"/>
      <c r="U901" s="167"/>
      <c r="V901" s="167"/>
      <c r="W901" s="167"/>
      <c r="X901" s="167"/>
      <c r="Y901" s="167"/>
    </row>
    <row r="902" spans="1:25" ht="12.75" customHeight="1">
      <c r="A902" s="167"/>
      <c r="B902" s="167"/>
      <c r="C902" s="167"/>
      <c r="D902" s="167"/>
      <c r="E902" s="167"/>
      <c r="F902" s="167"/>
      <c r="G902" s="167"/>
      <c r="H902" s="169"/>
      <c r="I902" s="170"/>
      <c r="J902" s="167"/>
      <c r="K902" s="167"/>
      <c r="L902" s="170"/>
      <c r="M902" s="167"/>
      <c r="N902" s="170"/>
      <c r="O902" s="167"/>
      <c r="P902" s="167"/>
      <c r="Q902" s="167"/>
      <c r="R902" s="167"/>
      <c r="S902" s="167"/>
      <c r="T902" s="167"/>
      <c r="U902" s="167"/>
      <c r="V902" s="167"/>
      <c r="W902" s="167"/>
      <c r="X902" s="167"/>
      <c r="Y902" s="167"/>
    </row>
    <row r="903" spans="1:25" ht="12.75" customHeight="1">
      <c r="A903" s="167"/>
      <c r="B903" s="167"/>
      <c r="C903" s="167"/>
      <c r="D903" s="167"/>
      <c r="E903" s="167"/>
      <c r="F903" s="167"/>
      <c r="G903" s="167"/>
      <c r="H903" s="169"/>
      <c r="I903" s="170"/>
      <c r="J903" s="167"/>
      <c r="K903" s="167"/>
      <c r="L903" s="170"/>
      <c r="M903" s="167"/>
      <c r="N903" s="170"/>
      <c r="O903" s="167"/>
      <c r="P903" s="167"/>
      <c r="Q903" s="167"/>
      <c r="R903" s="167"/>
      <c r="S903" s="167"/>
      <c r="T903" s="167"/>
      <c r="U903" s="167"/>
      <c r="V903" s="167"/>
      <c r="W903" s="167"/>
      <c r="X903" s="167"/>
      <c r="Y903" s="167"/>
    </row>
    <row r="904" spans="1:25" ht="12.75" customHeight="1">
      <c r="A904" s="167"/>
      <c r="B904" s="167"/>
      <c r="C904" s="167"/>
      <c r="D904" s="167"/>
      <c r="E904" s="167"/>
      <c r="F904" s="167"/>
      <c r="G904" s="167"/>
      <c r="H904" s="169"/>
      <c r="I904" s="170"/>
      <c r="J904" s="167"/>
      <c r="K904" s="167"/>
      <c r="L904" s="170"/>
      <c r="M904" s="167"/>
      <c r="N904" s="170"/>
      <c r="O904" s="167"/>
      <c r="P904" s="167"/>
      <c r="Q904" s="167"/>
      <c r="R904" s="167"/>
      <c r="S904" s="167"/>
      <c r="T904" s="167"/>
      <c r="U904" s="167"/>
      <c r="V904" s="167"/>
      <c r="W904" s="167"/>
      <c r="X904" s="167"/>
      <c r="Y904" s="167"/>
    </row>
    <row r="905" spans="1:25" ht="12.75" customHeight="1">
      <c r="A905" s="167"/>
      <c r="B905" s="167"/>
      <c r="C905" s="167"/>
      <c r="D905" s="167"/>
      <c r="E905" s="167"/>
      <c r="F905" s="167"/>
      <c r="G905" s="167"/>
      <c r="H905" s="169"/>
      <c r="I905" s="170"/>
      <c r="J905" s="167"/>
      <c r="K905" s="167"/>
      <c r="L905" s="170"/>
      <c r="M905" s="167"/>
      <c r="N905" s="170"/>
      <c r="O905" s="167"/>
      <c r="P905" s="167"/>
      <c r="Q905" s="167"/>
      <c r="R905" s="167"/>
      <c r="S905" s="167"/>
      <c r="T905" s="167"/>
      <c r="U905" s="167"/>
      <c r="V905" s="167"/>
      <c r="W905" s="167"/>
      <c r="X905" s="167"/>
      <c r="Y905" s="167"/>
    </row>
    <row r="906" spans="1:25" ht="12.75" customHeight="1">
      <c r="A906" s="167"/>
      <c r="B906" s="167"/>
      <c r="C906" s="167"/>
      <c r="D906" s="167"/>
      <c r="E906" s="167"/>
      <c r="F906" s="167"/>
      <c r="G906" s="167"/>
      <c r="H906" s="169"/>
      <c r="I906" s="170"/>
      <c r="J906" s="167"/>
      <c r="K906" s="167"/>
      <c r="L906" s="170"/>
      <c r="M906" s="167"/>
      <c r="N906" s="170"/>
      <c r="O906" s="167"/>
      <c r="P906" s="167"/>
      <c r="Q906" s="167"/>
      <c r="R906" s="167"/>
      <c r="S906" s="167"/>
      <c r="T906" s="167"/>
      <c r="U906" s="167"/>
      <c r="V906" s="167"/>
      <c r="W906" s="167"/>
      <c r="X906" s="167"/>
      <c r="Y906" s="167"/>
    </row>
    <row r="907" spans="1:25" ht="12.75" customHeight="1">
      <c r="A907" s="167"/>
      <c r="B907" s="167"/>
      <c r="C907" s="167"/>
      <c r="D907" s="167"/>
      <c r="E907" s="167"/>
      <c r="F907" s="167"/>
      <c r="G907" s="167"/>
      <c r="H907" s="169"/>
      <c r="I907" s="170"/>
      <c r="J907" s="167"/>
      <c r="K907" s="167"/>
      <c r="L907" s="170"/>
      <c r="M907" s="167"/>
      <c r="N907" s="170"/>
      <c r="O907" s="167"/>
      <c r="P907" s="167"/>
      <c r="Q907" s="167"/>
      <c r="R907" s="167"/>
      <c r="S907" s="167"/>
      <c r="T907" s="167"/>
      <c r="U907" s="167"/>
      <c r="V907" s="167"/>
      <c r="W907" s="167"/>
      <c r="X907" s="167"/>
      <c r="Y907" s="167"/>
    </row>
    <row r="908" spans="1:25" ht="12.75" customHeight="1">
      <c r="A908" s="167"/>
      <c r="B908" s="167"/>
      <c r="C908" s="167"/>
      <c r="D908" s="167"/>
      <c r="E908" s="167"/>
      <c r="F908" s="167"/>
      <c r="G908" s="167"/>
      <c r="H908" s="169"/>
      <c r="I908" s="170"/>
      <c r="J908" s="167"/>
      <c r="K908" s="167"/>
      <c r="L908" s="170"/>
      <c r="M908" s="167"/>
      <c r="N908" s="170"/>
      <c r="O908" s="167"/>
      <c r="P908" s="167"/>
      <c r="Q908" s="167"/>
      <c r="R908" s="167"/>
      <c r="S908" s="167"/>
      <c r="T908" s="167"/>
      <c r="U908" s="167"/>
      <c r="V908" s="167"/>
      <c r="W908" s="167"/>
      <c r="X908" s="167"/>
      <c r="Y908" s="167"/>
    </row>
    <row r="909" spans="1:25" ht="12.75" customHeight="1">
      <c r="A909" s="167"/>
      <c r="B909" s="167"/>
      <c r="C909" s="167"/>
      <c r="D909" s="167"/>
      <c r="E909" s="167"/>
      <c r="F909" s="167"/>
      <c r="G909" s="167"/>
      <c r="H909" s="169"/>
      <c r="I909" s="170"/>
      <c r="J909" s="167"/>
      <c r="K909" s="167"/>
      <c r="L909" s="170"/>
      <c r="M909" s="167"/>
      <c r="N909" s="170"/>
      <c r="O909" s="167"/>
      <c r="P909" s="167"/>
      <c r="Q909" s="167"/>
      <c r="R909" s="167"/>
      <c r="S909" s="167"/>
      <c r="T909" s="167"/>
      <c r="U909" s="167"/>
      <c r="V909" s="167"/>
      <c r="W909" s="167"/>
      <c r="X909" s="167"/>
      <c r="Y909" s="167"/>
    </row>
    <row r="910" spans="1:25" ht="12.75" customHeight="1">
      <c r="A910" s="167"/>
      <c r="B910" s="167"/>
      <c r="C910" s="167"/>
      <c r="D910" s="167"/>
      <c r="E910" s="167"/>
      <c r="F910" s="167"/>
      <c r="G910" s="167"/>
      <c r="H910" s="169"/>
      <c r="I910" s="170"/>
      <c r="J910" s="167"/>
      <c r="K910" s="167"/>
      <c r="L910" s="170"/>
      <c r="M910" s="167"/>
      <c r="N910" s="170"/>
      <c r="O910" s="167"/>
      <c r="P910" s="167"/>
      <c r="Q910" s="167"/>
      <c r="R910" s="167"/>
      <c r="S910" s="167"/>
      <c r="T910" s="167"/>
      <c r="U910" s="167"/>
      <c r="V910" s="167"/>
      <c r="W910" s="167"/>
      <c r="X910" s="167"/>
      <c r="Y910" s="167"/>
    </row>
    <row r="911" spans="1:25" ht="12.75" customHeight="1">
      <c r="A911" s="167"/>
      <c r="B911" s="167"/>
      <c r="C911" s="167"/>
      <c r="D911" s="167"/>
      <c r="E911" s="167"/>
      <c r="F911" s="167"/>
      <c r="G911" s="167"/>
      <c r="H911" s="169"/>
      <c r="I911" s="170"/>
      <c r="J911" s="167"/>
      <c r="K911" s="167"/>
      <c r="L911" s="170"/>
      <c r="M911" s="167"/>
      <c r="N911" s="170"/>
      <c r="O911" s="167"/>
      <c r="P911" s="167"/>
      <c r="Q911" s="167"/>
      <c r="R911" s="167"/>
      <c r="S911" s="167"/>
      <c r="T911" s="167"/>
      <c r="U911" s="167"/>
      <c r="V911" s="167"/>
      <c r="W911" s="167"/>
      <c r="X911" s="167"/>
      <c r="Y911" s="167"/>
    </row>
    <row r="912" spans="1:25" ht="12.75" customHeight="1">
      <c r="A912" s="167"/>
      <c r="B912" s="167"/>
      <c r="C912" s="167"/>
      <c r="D912" s="167"/>
      <c r="E912" s="167"/>
      <c r="F912" s="167"/>
      <c r="G912" s="167"/>
      <c r="H912" s="169"/>
      <c r="I912" s="170"/>
      <c r="J912" s="167"/>
      <c r="K912" s="167"/>
      <c r="L912" s="170"/>
      <c r="M912" s="167"/>
      <c r="N912" s="170"/>
      <c r="O912" s="167"/>
      <c r="P912" s="167"/>
      <c r="Q912" s="167"/>
      <c r="R912" s="167"/>
      <c r="S912" s="167"/>
      <c r="T912" s="167"/>
      <c r="U912" s="167"/>
      <c r="V912" s="167"/>
      <c r="W912" s="167"/>
      <c r="X912" s="167"/>
      <c r="Y912" s="167"/>
    </row>
    <row r="913" spans="1:25" ht="12.75" customHeight="1">
      <c r="A913" s="167"/>
      <c r="B913" s="167"/>
      <c r="C913" s="167"/>
      <c r="D913" s="167"/>
      <c r="E913" s="167"/>
      <c r="F913" s="167"/>
      <c r="G913" s="167"/>
      <c r="H913" s="169"/>
      <c r="I913" s="170"/>
      <c r="J913" s="167"/>
      <c r="K913" s="167"/>
      <c r="L913" s="170"/>
      <c r="M913" s="167"/>
      <c r="N913" s="170"/>
      <c r="O913" s="167"/>
      <c r="P913" s="167"/>
      <c r="Q913" s="167"/>
      <c r="R913" s="167"/>
      <c r="S913" s="167"/>
      <c r="T913" s="167"/>
      <c r="U913" s="167"/>
      <c r="V913" s="167"/>
      <c r="W913" s="167"/>
      <c r="X913" s="167"/>
      <c r="Y913" s="167"/>
    </row>
    <row r="914" spans="1:25" ht="12.75" customHeight="1">
      <c r="A914" s="167"/>
      <c r="B914" s="167"/>
      <c r="C914" s="167"/>
      <c r="D914" s="167"/>
      <c r="E914" s="167"/>
      <c r="F914" s="167"/>
      <c r="G914" s="167"/>
      <c r="H914" s="169"/>
      <c r="I914" s="170"/>
      <c r="J914" s="167"/>
      <c r="K914" s="167"/>
      <c r="L914" s="170"/>
      <c r="M914" s="167"/>
      <c r="N914" s="170"/>
      <c r="O914" s="167"/>
      <c r="P914" s="167"/>
      <c r="Q914" s="167"/>
      <c r="R914" s="167"/>
      <c r="S914" s="167"/>
      <c r="T914" s="167"/>
      <c r="U914" s="167"/>
      <c r="V914" s="167"/>
      <c r="W914" s="167"/>
      <c r="X914" s="167"/>
      <c r="Y914" s="167"/>
    </row>
    <row r="915" spans="1:25" ht="12.75" customHeight="1">
      <c r="A915" s="167"/>
      <c r="B915" s="167"/>
      <c r="C915" s="167"/>
      <c r="D915" s="167"/>
      <c r="E915" s="167"/>
      <c r="F915" s="167"/>
      <c r="G915" s="167"/>
      <c r="H915" s="169"/>
      <c r="I915" s="170"/>
      <c r="J915" s="167"/>
      <c r="K915" s="167"/>
      <c r="L915" s="170"/>
      <c r="M915" s="167"/>
      <c r="N915" s="170"/>
      <c r="O915" s="167"/>
      <c r="P915" s="167"/>
      <c r="Q915" s="167"/>
      <c r="R915" s="167"/>
      <c r="S915" s="167"/>
      <c r="T915" s="167"/>
      <c r="U915" s="167"/>
      <c r="V915" s="167"/>
      <c r="W915" s="167"/>
      <c r="X915" s="167"/>
      <c r="Y915" s="167"/>
    </row>
    <row r="916" spans="1:25" ht="12.75" customHeight="1">
      <c r="A916" s="167"/>
      <c r="B916" s="167"/>
      <c r="C916" s="167"/>
      <c r="D916" s="167"/>
      <c r="E916" s="167"/>
      <c r="F916" s="167"/>
      <c r="G916" s="167"/>
      <c r="H916" s="169"/>
      <c r="I916" s="170"/>
      <c r="J916" s="167"/>
      <c r="K916" s="167"/>
      <c r="L916" s="170"/>
      <c r="M916" s="167"/>
      <c r="N916" s="170"/>
      <c r="O916" s="167"/>
      <c r="P916" s="167"/>
      <c r="Q916" s="167"/>
      <c r="R916" s="167"/>
      <c r="S916" s="167"/>
      <c r="T916" s="167"/>
      <c r="U916" s="167"/>
      <c r="V916" s="167"/>
      <c r="W916" s="167"/>
      <c r="X916" s="167"/>
      <c r="Y916" s="167"/>
    </row>
    <row r="917" spans="1:25" ht="12.75" customHeight="1">
      <c r="A917" s="167"/>
      <c r="B917" s="167"/>
      <c r="C917" s="167"/>
      <c r="D917" s="167"/>
      <c r="E917" s="167"/>
      <c r="F917" s="167"/>
      <c r="G917" s="167"/>
      <c r="H917" s="169"/>
      <c r="I917" s="170"/>
      <c r="J917" s="167"/>
      <c r="K917" s="167"/>
      <c r="L917" s="170"/>
      <c r="M917" s="167"/>
      <c r="N917" s="170"/>
      <c r="O917" s="167"/>
      <c r="P917" s="167"/>
      <c r="Q917" s="167"/>
      <c r="R917" s="167"/>
      <c r="S917" s="167"/>
      <c r="T917" s="167"/>
      <c r="U917" s="167"/>
      <c r="V917" s="167"/>
      <c r="W917" s="167"/>
      <c r="X917" s="167"/>
      <c r="Y917" s="167"/>
    </row>
    <row r="918" spans="1:25" ht="12.75" customHeight="1">
      <c r="A918" s="167"/>
      <c r="B918" s="167"/>
      <c r="C918" s="167"/>
      <c r="D918" s="167"/>
      <c r="E918" s="167"/>
      <c r="F918" s="167"/>
      <c r="G918" s="167"/>
      <c r="H918" s="169"/>
      <c r="I918" s="170"/>
      <c r="J918" s="167"/>
      <c r="K918" s="167"/>
      <c r="L918" s="170"/>
      <c r="M918" s="167"/>
      <c r="N918" s="170"/>
      <c r="O918" s="167"/>
      <c r="P918" s="167"/>
      <c r="Q918" s="167"/>
      <c r="R918" s="167"/>
      <c r="S918" s="167"/>
      <c r="T918" s="167"/>
      <c r="U918" s="167"/>
      <c r="V918" s="167"/>
      <c r="W918" s="167"/>
      <c r="X918" s="167"/>
      <c r="Y918" s="167"/>
    </row>
    <row r="919" spans="1:25" ht="12.75" customHeight="1">
      <c r="A919" s="167"/>
      <c r="B919" s="167"/>
      <c r="C919" s="167"/>
      <c r="D919" s="167"/>
      <c r="E919" s="167"/>
      <c r="F919" s="167"/>
      <c r="G919" s="167"/>
      <c r="H919" s="169"/>
      <c r="I919" s="170"/>
      <c r="J919" s="167"/>
      <c r="K919" s="167"/>
      <c r="L919" s="170"/>
      <c r="M919" s="167"/>
      <c r="N919" s="170"/>
      <c r="O919" s="167"/>
      <c r="P919" s="167"/>
      <c r="Q919" s="167"/>
      <c r="R919" s="167"/>
      <c r="S919" s="167"/>
      <c r="T919" s="167"/>
      <c r="U919" s="167"/>
      <c r="V919" s="167"/>
      <c r="W919" s="167"/>
      <c r="X919" s="167"/>
      <c r="Y919" s="167"/>
    </row>
    <row r="920" spans="1:25" ht="12.75" customHeight="1">
      <c r="A920" s="167"/>
      <c r="B920" s="167"/>
      <c r="C920" s="167"/>
      <c r="D920" s="167"/>
      <c r="E920" s="167"/>
      <c r="F920" s="167"/>
      <c r="G920" s="167"/>
      <c r="H920" s="169"/>
      <c r="I920" s="170"/>
      <c r="J920" s="167"/>
      <c r="K920" s="167"/>
      <c r="L920" s="170"/>
      <c r="M920" s="167"/>
      <c r="N920" s="170"/>
      <c r="O920" s="167"/>
      <c r="P920" s="167"/>
      <c r="Q920" s="167"/>
      <c r="R920" s="167"/>
      <c r="S920" s="167"/>
      <c r="T920" s="167"/>
      <c r="U920" s="167"/>
      <c r="V920" s="167"/>
      <c r="W920" s="167"/>
      <c r="X920" s="167"/>
      <c r="Y920" s="167"/>
    </row>
    <row r="921" spans="1:25" ht="12.75" customHeight="1">
      <c r="A921" s="167"/>
      <c r="B921" s="167"/>
      <c r="C921" s="167"/>
      <c r="D921" s="167"/>
      <c r="E921" s="167"/>
      <c r="F921" s="167"/>
      <c r="G921" s="167"/>
      <c r="H921" s="169"/>
      <c r="I921" s="170"/>
      <c r="J921" s="167"/>
      <c r="K921" s="167"/>
      <c r="L921" s="170"/>
      <c r="M921" s="167"/>
      <c r="N921" s="170"/>
      <c r="O921" s="167"/>
      <c r="P921" s="167"/>
      <c r="Q921" s="167"/>
      <c r="R921" s="167"/>
      <c r="S921" s="167"/>
      <c r="T921" s="167"/>
      <c r="U921" s="167"/>
      <c r="V921" s="167"/>
      <c r="W921" s="167"/>
      <c r="X921" s="167"/>
      <c r="Y921" s="167"/>
    </row>
    <row r="922" spans="1:25" ht="12.75" customHeight="1">
      <c r="A922" s="167"/>
      <c r="B922" s="167"/>
      <c r="C922" s="167"/>
      <c r="D922" s="167"/>
      <c r="E922" s="167"/>
      <c r="F922" s="167"/>
      <c r="G922" s="167"/>
      <c r="H922" s="169"/>
      <c r="I922" s="170"/>
      <c r="J922" s="167"/>
      <c r="K922" s="167"/>
      <c r="L922" s="170"/>
      <c r="M922" s="167"/>
      <c r="N922" s="170"/>
      <c r="O922" s="167"/>
      <c r="P922" s="167"/>
      <c r="Q922" s="167"/>
      <c r="R922" s="167"/>
      <c r="S922" s="167"/>
      <c r="T922" s="167"/>
      <c r="U922" s="167"/>
      <c r="V922" s="167"/>
      <c r="W922" s="167"/>
      <c r="X922" s="167"/>
      <c r="Y922" s="167"/>
    </row>
    <row r="923" spans="1:25" ht="12.75" customHeight="1">
      <c r="A923" s="167"/>
      <c r="B923" s="167"/>
      <c r="C923" s="167"/>
      <c r="D923" s="167"/>
      <c r="E923" s="167"/>
      <c r="F923" s="167"/>
      <c r="G923" s="167"/>
      <c r="H923" s="169"/>
      <c r="I923" s="170"/>
      <c r="J923" s="167"/>
      <c r="K923" s="167"/>
      <c r="L923" s="170"/>
      <c r="M923" s="167"/>
      <c r="N923" s="170"/>
      <c r="O923" s="167"/>
      <c r="P923" s="167"/>
      <c r="Q923" s="167"/>
      <c r="R923" s="167"/>
      <c r="S923" s="167"/>
      <c r="T923" s="167"/>
      <c r="U923" s="167"/>
      <c r="V923" s="167"/>
      <c r="W923" s="167"/>
      <c r="X923" s="167"/>
      <c r="Y923" s="167"/>
    </row>
    <row r="924" spans="1:25" ht="12.75" customHeight="1">
      <c r="A924" s="167"/>
      <c r="B924" s="167"/>
      <c r="C924" s="167"/>
      <c r="D924" s="167"/>
      <c r="E924" s="167"/>
      <c r="F924" s="167"/>
      <c r="G924" s="167"/>
      <c r="H924" s="169"/>
      <c r="I924" s="170"/>
      <c r="J924" s="167"/>
      <c r="K924" s="167"/>
      <c r="L924" s="170"/>
      <c r="M924" s="167"/>
      <c r="N924" s="170"/>
      <c r="O924" s="167"/>
      <c r="P924" s="167"/>
      <c r="Q924" s="167"/>
      <c r="R924" s="167"/>
      <c r="S924" s="167"/>
      <c r="T924" s="167"/>
      <c r="U924" s="167"/>
      <c r="V924" s="167"/>
      <c r="W924" s="167"/>
      <c r="X924" s="167"/>
      <c r="Y924" s="167"/>
    </row>
    <row r="925" spans="1:25" ht="12.75" customHeight="1">
      <c r="A925" s="167"/>
      <c r="B925" s="167"/>
      <c r="C925" s="167"/>
      <c r="D925" s="167"/>
      <c r="E925" s="167"/>
      <c r="F925" s="167"/>
      <c r="G925" s="167"/>
      <c r="H925" s="169"/>
      <c r="I925" s="170"/>
      <c r="J925" s="167"/>
      <c r="K925" s="167"/>
      <c r="L925" s="170"/>
      <c r="M925" s="167"/>
      <c r="N925" s="170"/>
      <c r="O925" s="167"/>
      <c r="P925" s="167"/>
      <c r="Q925" s="167"/>
      <c r="R925" s="167"/>
      <c r="S925" s="167"/>
      <c r="T925" s="167"/>
      <c r="U925" s="167"/>
      <c r="V925" s="167"/>
      <c r="W925" s="167"/>
      <c r="X925" s="167"/>
      <c r="Y925" s="167"/>
    </row>
    <row r="926" spans="1:25" ht="12.75" customHeight="1">
      <c r="A926" s="167"/>
      <c r="B926" s="167"/>
      <c r="C926" s="167"/>
      <c r="D926" s="167"/>
      <c r="E926" s="167"/>
      <c r="F926" s="167"/>
      <c r="G926" s="167"/>
      <c r="H926" s="169"/>
      <c r="I926" s="170"/>
      <c r="J926" s="167"/>
      <c r="K926" s="167"/>
      <c r="L926" s="170"/>
      <c r="M926" s="167"/>
      <c r="N926" s="170"/>
      <c r="O926" s="167"/>
      <c r="P926" s="167"/>
      <c r="Q926" s="167"/>
      <c r="R926" s="167"/>
      <c r="S926" s="167"/>
      <c r="T926" s="167"/>
      <c r="U926" s="167"/>
      <c r="V926" s="167"/>
      <c r="W926" s="167"/>
      <c r="X926" s="167"/>
      <c r="Y926" s="167"/>
    </row>
    <row r="927" spans="1:25" ht="12.75" customHeight="1">
      <c r="A927" s="167"/>
      <c r="B927" s="167"/>
      <c r="C927" s="167"/>
      <c r="D927" s="167"/>
      <c r="E927" s="167"/>
      <c r="F927" s="167"/>
      <c r="G927" s="167"/>
      <c r="H927" s="169"/>
      <c r="I927" s="170"/>
      <c r="J927" s="167"/>
      <c r="K927" s="167"/>
      <c r="L927" s="170"/>
      <c r="M927" s="167"/>
      <c r="N927" s="170"/>
      <c r="O927" s="167"/>
      <c r="P927" s="167"/>
      <c r="Q927" s="167"/>
      <c r="R927" s="167"/>
      <c r="S927" s="167"/>
      <c r="T927" s="167"/>
      <c r="U927" s="167"/>
      <c r="V927" s="167"/>
      <c r="W927" s="167"/>
      <c r="X927" s="167"/>
      <c r="Y927" s="167"/>
    </row>
    <row r="928" spans="1:25" ht="12.75" customHeight="1">
      <c r="A928" s="167"/>
      <c r="B928" s="167"/>
      <c r="C928" s="167"/>
      <c r="D928" s="167"/>
      <c r="E928" s="167"/>
      <c r="F928" s="167"/>
      <c r="G928" s="167"/>
      <c r="H928" s="169"/>
      <c r="I928" s="170"/>
      <c r="J928" s="167"/>
      <c r="K928" s="167"/>
      <c r="L928" s="170"/>
      <c r="M928" s="167"/>
      <c r="N928" s="170"/>
      <c r="O928" s="167"/>
      <c r="P928" s="167"/>
      <c r="Q928" s="167"/>
      <c r="R928" s="167"/>
      <c r="S928" s="167"/>
      <c r="T928" s="167"/>
      <c r="U928" s="167"/>
      <c r="V928" s="167"/>
      <c r="W928" s="167"/>
      <c r="X928" s="167"/>
      <c r="Y928" s="167"/>
    </row>
    <row r="929" spans="1:25" ht="12.75" customHeight="1">
      <c r="A929" s="167"/>
      <c r="B929" s="167"/>
      <c r="C929" s="167"/>
      <c r="D929" s="167"/>
      <c r="E929" s="167"/>
      <c r="F929" s="167"/>
      <c r="G929" s="167"/>
      <c r="H929" s="169"/>
      <c r="I929" s="170"/>
      <c r="J929" s="167"/>
      <c r="K929" s="167"/>
      <c r="L929" s="170"/>
      <c r="M929" s="167"/>
      <c r="N929" s="170"/>
      <c r="O929" s="167"/>
      <c r="P929" s="167"/>
      <c r="Q929" s="167"/>
      <c r="R929" s="167"/>
      <c r="S929" s="167"/>
      <c r="T929" s="167"/>
      <c r="U929" s="167"/>
      <c r="V929" s="167"/>
      <c r="W929" s="167"/>
      <c r="X929" s="167"/>
      <c r="Y929" s="167"/>
    </row>
    <row r="930" spans="1:25" ht="12.75" customHeight="1">
      <c r="A930" s="167"/>
      <c r="B930" s="167"/>
      <c r="C930" s="167"/>
      <c r="D930" s="167"/>
      <c r="E930" s="167"/>
      <c r="F930" s="167"/>
      <c r="G930" s="167"/>
      <c r="H930" s="169"/>
      <c r="I930" s="170"/>
      <c r="J930" s="167"/>
      <c r="K930" s="167"/>
      <c r="L930" s="170"/>
      <c r="M930" s="167"/>
      <c r="N930" s="170"/>
      <c r="O930" s="167"/>
      <c r="P930" s="167"/>
      <c r="Q930" s="167"/>
      <c r="R930" s="167"/>
      <c r="S930" s="167"/>
      <c r="T930" s="167"/>
      <c r="U930" s="167"/>
      <c r="V930" s="167"/>
      <c r="W930" s="167"/>
      <c r="X930" s="167"/>
      <c r="Y930" s="167"/>
    </row>
    <row r="931" spans="1:25" ht="12.75" customHeight="1">
      <c r="A931" s="167"/>
      <c r="B931" s="167"/>
      <c r="C931" s="167"/>
      <c r="D931" s="167"/>
      <c r="E931" s="167"/>
      <c r="F931" s="167"/>
      <c r="G931" s="167"/>
      <c r="H931" s="169"/>
      <c r="I931" s="170"/>
      <c r="J931" s="167"/>
      <c r="K931" s="167"/>
      <c r="L931" s="170"/>
      <c r="M931" s="167"/>
      <c r="N931" s="170"/>
      <c r="O931" s="167"/>
      <c r="P931" s="167"/>
      <c r="Q931" s="167"/>
      <c r="R931" s="167"/>
      <c r="S931" s="167"/>
      <c r="T931" s="167"/>
      <c r="U931" s="167"/>
      <c r="V931" s="167"/>
      <c r="W931" s="167"/>
      <c r="X931" s="167"/>
      <c r="Y931" s="167"/>
    </row>
    <row r="932" spans="1:25" ht="12.75" customHeight="1">
      <c r="A932" s="167"/>
      <c r="B932" s="167"/>
      <c r="C932" s="167"/>
      <c r="D932" s="167"/>
      <c r="E932" s="167"/>
      <c r="F932" s="167"/>
      <c r="G932" s="167"/>
      <c r="H932" s="169"/>
      <c r="I932" s="170"/>
      <c r="J932" s="167"/>
      <c r="K932" s="167"/>
      <c r="L932" s="170"/>
      <c r="M932" s="167"/>
      <c r="N932" s="170"/>
      <c r="O932" s="167"/>
      <c r="P932" s="167"/>
      <c r="Q932" s="167"/>
      <c r="R932" s="167"/>
      <c r="S932" s="167"/>
      <c r="T932" s="167"/>
      <c r="U932" s="167"/>
      <c r="V932" s="167"/>
      <c r="W932" s="167"/>
      <c r="X932" s="167"/>
      <c r="Y932" s="167"/>
    </row>
    <row r="933" spans="1:25" ht="12.75" customHeight="1">
      <c r="A933" s="167"/>
      <c r="B933" s="167"/>
      <c r="C933" s="167"/>
      <c r="D933" s="167"/>
      <c r="E933" s="167"/>
      <c r="F933" s="167"/>
      <c r="G933" s="167"/>
      <c r="H933" s="169"/>
      <c r="I933" s="170"/>
      <c r="J933" s="167"/>
      <c r="K933" s="167"/>
      <c r="L933" s="170"/>
      <c r="M933" s="167"/>
      <c r="N933" s="170"/>
      <c r="O933" s="167"/>
      <c r="P933" s="167"/>
      <c r="Q933" s="167"/>
      <c r="R933" s="167"/>
      <c r="S933" s="167"/>
      <c r="T933" s="167"/>
      <c r="U933" s="167"/>
      <c r="V933" s="167"/>
      <c r="W933" s="167"/>
      <c r="X933" s="167"/>
      <c r="Y933" s="167"/>
    </row>
    <row r="934" spans="1:25" ht="12.75" customHeight="1">
      <c r="A934" s="167"/>
      <c r="B934" s="167"/>
      <c r="C934" s="167"/>
      <c r="D934" s="167"/>
      <c r="E934" s="167"/>
      <c r="F934" s="167"/>
      <c r="G934" s="167"/>
      <c r="H934" s="169"/>
      <c r="I934" s="170"/>
      <c r="J934" s="167"/>
      <c r="K934" s="167"/>
      <c r="L934" s="170"/>
      <c r="M934" s="167"/>
      <c r="N934" s="170"/>
      <c r="O934" s="167"/>
      <c r="P934" s="167"/>
      <c r="Q934" s="167"/>
      <c r="R934" s="167"/>
      <c r="S934" s="167"/>
      <c r="T934" s="167"/>
      <c r="U934" s="167"/>
      <c r="V934" s="167"/>
      <c r="W934" s="167"/>
      <c r="X934" s="167"/>
      <c r="Y934" s="167"/>
    </row>
    <row r="935" spans="1:25" ht="12.75" customHeight="1">
      <c r="A935" s="167"/>
      <c r="B935" s="167"/>
      <c r="C935" s="167"/>
      <c r="D935" s="167"/>
      <c r="E935" s="167"/>
      <c r="F935" s="167"/>
      <c r="G935" s="167"/>
      <c r="H935" s="169"/>
      <c r="I935" s="170"/>
      <c r="J935" s="167"/>
      <c r="K935" s="167"/>
      <c r="L935" s="170"/>
      <c r="M935" s="167"/>
      <c r="N935" s="170"/>
      <c r="O935" s="167"/>
      <c r="P935" s="167"/>
      <c r="Q935" s="167"/>
      <c r="R935" s="167"/>
      <c r="S935" s="167"/>
      <c r="T935" s="167"/>
      <c r="U935" s="167"/>
      <c r="V935" s="167"/>
      <c r="W935" s="167"/>
      <c r="X935" s="167"/>
      <c r="Y935" s="167"/>
    </row>
    <row r="936" spans="1:25" ht="12.75" customHeight="1">
      <c r="A936" s="167"/>
      <c r="B936" s="167"/>
      <c r="C936" s="167"/>
      <c r="D936" s="167"/>
      <c r="E936" s="167"/>
      <c r="F936" s="167"/>
      <c r="G936" s="167"/>
      <c r="H936" s="169"/>
      <c r="I936" s="170"/>
      <c r="J936" s="167"/>
      <c r="K936" s="167"/>
      <c r="L936" s="170"/>
      <c r="M936" s="167"/>
      <c r="N936" s="170"/>
      <c r="O936" s="167"/>
      <c r="P936" s="167"/>
      <c r="Q936" s="167"/>
      <c r="R936" s="167"/>
      <c r="S936" s="167"/>
      <c r="T936" s="167"/>
      <c r="U936" s="167"/>
      <c r="V936" s="167"/>
      <c r="W936" s="167"/>
      <c r="X936" s="167"/>
      <c r="Y936" s="167"/>
    </row>
    <row r="937" spans="1:25" ht="12.75" customHeight="1">
      <c r="A937" s="167"/>
      <c r="B937" s="167"/>
      <c r="C937" s="167"/>
      <c r="D937" s="167"/>
      <c r="E937" s="167"/>
      <c r="F937" s="167"/>
      <c r="G937" s="167"/>
      <c r="H937" s="169"/>
      <c r="I937" s="170"/>
      <c r="J937" s="167"/>
      <c r="K937" s="167"/>
      <c r="L937" s="170"/>
      <c r="M937" s="167"/>
      <c r="N937" s="170"/>
      <c r="O937" s="167"/>
      <c r="P937" s="167"/>
      <c r="Q937" s="167"/>
      <c r="R937" s="167"/>
      <c r="S937" s="167"/>
      <c r="T937" s="167"/>
      <c r="U937" s="167"/>
      <c r="V937" s="167"/>
      <c r="W937" s="167"/>
      <c r="X937" s="167"/>
      <c r="Y937" s="167"/>
    </row>
    <row r="938" spans="1:25" ht="12.75" customHeight="1">
      <c r="A938" s="167"/>
      <c r="B938" s="167"/>
      <c r="C938" s="167"/>
      <c r="D938" s="167"/>
      <c r="E938" s="167"/>
      <c r="F938" s="167"/>
      <c r="G938" s="167"/>
      <c r="H938" s="169"/>
      <c r="I938" s="170"/>
      <c r="J938" s="167"/>
      <c r="K938" s="167"/>
      <c r="L938" s="170"/>
      <c r="M938" s="167"/>
      <c r="N938" s="170"/>
      <c r="O938" s="167"/>
      <c r="P938" s="167"/>
      <c r="Q938" s="167"/>
      <c r="R938" s="167"/>
      <c r="S938" s="167"/>
      <c r="T938" s="167"/>
      <c r="U938" s="167"/>
      <c r="V938" s="167"/>
      <c r="W938" s="167"/>
      <c r="X938" s="167"/>
      <c r="Y938" s="167"/>
    </row>
    <row r="939" spans="1:25" ht="12.75" customHeight="1">
      <c r="A939" s="167"/>
      <c r="B939" s="167"/>
      <c r="C939" s="167"/>
      <c r="D939" s="167"/>
      <c r="E939" s="167"/>
      <c r="F939" s="167"/>
      <c r="G939" s="167"/>
      <c r="H939" s="169"/>
      <c r="I939" s="170"/>
      <c r="J939" s="167"/>
      <c r="K939" s="167"/>
      <c r="L939" s="170"/>
      <c r="M939" s="167"/>
      <c r="N939" s="170"/>
      <c r="O939" s="167"/>
      <c r="P939" s="167"/>
      <c r="Q939" s="167"/>
      <c r="R939" s="167"/>
      <c r="S939" s="167"/>
      <c r="T939" s="167"/>
      <c r="U939" s="167"/>
      <c r="V939" s="167"/>
      <c r="W939" s="167"/>
      <c r="X939" s="167"/>
      <c r="Y939" s="167"/>
    </row>
    <row r="940" spans="1:25" ht="12.75" customHeight="1">
      <c r="A940" s="167"/>
      <c r="B940" s="167"/>
      <c r="C940" s="167"/>
      <c r="D940" s="167"/>
      <c r="E940" s="167"/>
      <c r="F940" s="167"/>
      <c r="G940" s="167"/>
      <c r="H940" s="169"/>
      <c r="I940" s="170"/>
      <c r="J940" s="167"/>
      <c r="K940" s="167"/>
      <c r="L940" s="170"/>
      <c r="M940" s="167"/>
      <c r="N940" s="170"/>
      <c r="O940" s="167"/>
      <c r="P940" s="167"/>
      <c r="Q940" s="167"/>
      <c r="R940" s="167"/>
      <c r="S940" s="167"/>
      <c r="T940" s="167"/>
      <c r="U940" s="167"/>
      <c r="V940" s="167"/>
      <c r="W940" s="167"/>
      <c r="X940" s="167"/>
      <c r="Y940" s="167"/>
    </row>
    <row r="941" spans="1:25" ht="12.75" customHeight="1">
      <c r="A941" s="167"/>
      <c r="B941" s="167"/>
      <c r="C941" s="167"/>
      <c r="D941" s="167"/>
      <c r="E941" s="167"/>
      <c r="F941" s="167"/>
      <c r="G941" s="167"/>
      <c r="H941" s="169"/>
      <c r="I941" s="170"/>
      <c r="J941" s="167"/>
      <c r="K941" s="167"/>
      <c r="L941" s="170"/>
      <c r="M941" s="167"/>
      <c r="N941" s="170"/>
      <c r="O941" s="167"/>
      <c r="P941" s="167"/>
      <c r="Q941" s="167"/>
      <c r="R941" s="167"/>
      <c r="S941" s="167"/>
      <c r="T941" s="167"/>
      <c r="U941" s="167"/>
      <c r="V941" s="167"/>
      <c r="W941" s="167"/>
      <c r="X941" s="167"/>
      <c r="Y941" s="167"/>
    </row>
    <row r="942" spans="1:25" ht="12.75" customHeight="1">
      <c r="A942" s="167"/>
      <c r="B942" s="167"/>
      <c r="C942" s="167"/>
      <c r="D942" s="167"/>
      <c r="E942" s="167"/>
      <c r="F942" s="167"/>
      <c r="G942" s="167"/>
      <c r="H942" s="169"/>
      <c r="I942" s="170"/>
      <c r="J942" s="167"/>
      <c r="K942" s="167"/>
      <c r="L942" s="170"/>
      <c r="M942" s="167"/>
      <c r="N942" s="170"/>
      <c r="O942" s="167"/>
      <c r="P942" s="167"/>
      <c r="Q942" s="167"/>
      <c r="R942" s="167"/>
      <c r="S942" s="167"/>
      <c r="T942" s="167"/>
      <c r="U942" s="167"/>
      <c r="V942" s="167"/>
      <c r="W942" s="167"/>
      <c r="X942" s="167"/>
      <c r="Y942" s="167"/>
    </row>
    <row r="943" spans="1:25" ht="12.75" customHeight="1">
      <c r="A943" s="167"/>
      <c r="B943" s="167"/>
      <c r="C943" s="167"/>
      <c r="D943" s="167"/>
      <c r="E943" s="167"/>
      <c r="F943" s="167"/>
      <c r="G943" s="167"/>
      <c r="H943" s="169"/>
      <c r="I943" s="170"/>
      <c r="J943" s="167"/>
      <c r="K943" s="167"/>
      <c r="L943" s="170"/>
      <c r="M943" s="167"/>
      <c r="N943" s="170"/>
      <c r="O943" s="167"/>
      <c r="P943" s="167"/>
      <c r="Q943" s="167"/>
      <c r="R943" s="167"/>
      <c r="S943" s="167"/>
      <c r="T943" s="167"/>
      <c r="U943" s="167"/>
      <c r="V943" s="167"/>
      <c r="W943" s="167"/>
      <c r="X943" s="167"/>
      <c r="Y943" s="167"/>
    </row>
    <row r="944" spans="1:25" ht="12.75" customHeight="1">
      <c r="A944" s="167"/>
      <c r="B944" s="167"/>
      <c r="C944" s="167"/>
      <c r="D944" s="167"/>
      <c r="E944" s="167"/>
      <c r="F944" s="167"/>
      <c r="G944" s="167"/>
      <c r="H944" s="169"/>
      <c r="I944" s="170"/>
      <c r="J944" s="167"/>
      <c r="K944" s="167"/>
      <c r="L944" s="170"/>
      <c r="M944" s="167"/>
      <c r="N944" s="170"/>
      <c r="O944" s="167"/>
      <c r="P944" s="167"/>
      <c r="Q944" s="167"/>
      <c r="R944" s="167"/>
      <c r="S944" s="167"/>
      <c r="T944" s="167"/>
      <c r="U944" s="167"/>
      <c r="V944" s="167"/>
      <c r="W944" s="167"/>
      <c r="X944" s="167"/>
      <c r="Y944" s="167"/>
    </row>
    <row r="945" spans="1:25" ht="12.75" customHeight="1">
      <c r="A945" s="167"/>
      <c r="B945" s="167"/>
      <c r="C945" s="167"/>
      <c r="D945" s="167"/>
      <c r="E945" s="167"/>
      <c r="F945" s="167"/>
      <c r="G945" s="167"/>
      <c r="H945" s="169"/>
      <c r="I945" s="170"/>
      <c r="J945" s="167"/>
      <c r="K945" s="167"/>
      <c r="L945" s="170"/>
      <c r="M945" s="167"/>
      <c r="N945" s="170"/>
      <c r="O945" s="167"/>
      <c r="P945" s="167"/>
      <c r="Q945" s="167"/>
      <c r="R945" s="167"/>
      <c r="S945" s="167"/>
      <c r="T945" s="167"/>
      <c r="U945" s="167"/>
      <c r="V945" s="167"/>
      <c r="W945" s="167"/>
      <c r="X945" s="167"/>
      <c r="Y945" s="167"/>
    </row>
    <row r="946" spans="1:25" ht="12.75" customHeight="1">
      <c r="A946" s="167"/>
      <c r="B946" s="167"/>
      <c r="C946" s="167"/>
      <c r="D946" s="167"/>
      <c r="E946" s="167"/>
      <c r="F946" s="167"/>
      <c r="G946" s="167"/>
      <c r="H946" s="169"/>
      <c r="I946" s="170"/>
      <c r="J946" s="167"/>
      <c r="K946" s="167"/>
      <c r="L946" s="170"/>
      <c r="M946" s="167"/>
      <c r="N946" s="170"/>
      <c r="O946" s="167"/>
      <c r="P946" s="167"/>
      <c r="Q946" s="167"/>
      <c r="R946" s="167"/>
      <c r="S946" s="167"/>
      <c r="T946" s="167"/>
      <c r="U946" s="167"/>
      <c r="V946" s="167"/>
      <c r="W946" s="167"/>
      <c r="X946" s="167"/>
      <c r="Y946" s="167"/>
    </row>
    <row r="947" spans="1:25" ht="12.75" customHeight="1">
      <c r="A947" s="167"/>
      <c r="B947" s="167"/>
      <c r="C947" s="167"/>
      <c r="D947" s="167"/>
      <c r="E947" s="167"/>
      <c r="F947" s="167"/>
      <c r="G947" s="167"/>
      <c r="H947" s="169"/>
      <c r="I947" s="170"/>
      <c r="J947" s="167"/>
      <c r="K947" s="167"/>
      <c r="L947" s="170"/>
      <c r="M947" s="167"/>
      <c r="N947" s="170"/>
      <c r="O947" s="167"/>
      <c r="P947" s="167"/>
      <c r="Q947" s="167"/>
      <c r="R947" s="167"/>
      <c r="S947" s="167"/>
      <c r="T947" s="167"/>
      <c r="U947" s="167"/>
      <c r="V947" s="167"/>
      <c r="W947" s="167"/>
      <c r="X947" s="167"/>
      <c r="Y947" s="167"/>
    </row>
    <row r="948" spans="1:25" ht="12.75" customHeight="1">
      <c r="A948" s="167"/>
      <c r="B948" s="167"/>
      <c r="C948" s="167"/>
      <c r="D948" s="167"/>
      <c r="E948" s="167"/>
      <c r="F948" s="167"/>
      <c r="G948" s="167"/>
      <c r="H948" s="169"/>
      <c r="I948" s="170"/>
      <c r="J948" s="167"/>
      <c r="K948" s="167"/>
      <c r="L948" s="170"/>
      <c r="M948" s="167"/>
      <c r="N948" s="170"/>
      <c r="O948" s="167"/>
      <c r="P948" s="167"/>
      <c r="Q948" s="167"/>
      <c r="R948" s="167"/>
      <c r="S948" s="167"/>
      <c r="T948" s="167"/>
      <c r="U948" s="167"/>
      <c r="V948" s="167"/>
      <c r="W948" s="167"/>
      <c r="X948" s="167"/>
      <c r="Y948" s="167"/>
    </row>
    <row r="949" spans="1:25" ht="12.75" customHeight="1">
      <c r="A949" s="167"/>
      <c r="B949" s="167"/>
      <c r="C949" s="167"/>
      <c r="D949" s="167"/>
      <c r="E949" s="167"/>
      <c r="F949" s="167"/>
      <c r="G949" s="167"/>
      <c r="H949" s="169"/>
      <c r="I949" s="170"/>
      <c r="J949" s="167"/>
      <c r="K949" s="167"/>
      <c r="L949" s="170"/>
      <c r="M949" s="167"/>
      <c r="N949" s="170"/>
      <c r="O949" s="167"/>
      <c r="P949" s="167"/>
      <c r="Q949" s="167"/>
      <c r="R949" s="167"/>
      <c r="S949" s="167"/>
      <c r="T949" s="167"/>
      <c r="U949" s="167"/>
      <c r="V949" s="167"/>
      <c r="W949" s="167"/>
      <c r="X949" s="167"/>
      <c r="Y949" s="167"/>
    </row>
    <row r="950" spans="1:25" ht="12.75" customHeight="1">
      <c r="A950" s="167"/>
      <c r="B950" s="167"/>
      <c r="C950" s="167"/>
      <c r="D950" s="167"/>
      <c r="E950" s="167"/>
      <c r="F950" s="167"/>
      <c r="G950" s="167"/>
      <c r="H950" s="169"/>
      <c r="I950" s="170"/>
      <c r="J950" s="167"/>
      <c r="K950" s="167"/>
      <c r="L950" s="170"/>
      <c r="M950" s="167"/>
      <c r="N950" s="170"/>
      <c r="O950" s="167"/>
      <c r="P950" s="167"/>
      <c r="Q950" s="167"/>
      <c r="R950" s="167"/>
      <c r="S950" s="167"/>
      <c r="T950" s="167"/>
      <c r="U950" s="167"/>
      <c r="V950" s="167"/>
      <c r="W950" s="167"/>
      <c r="X950" s="167"/>
      <c r="Y950" s="167"/>
    </row>
    <row r="951" spans="1:25" ht="12.75" customHeight="1">
      <c r="A951" s="167"/>
      <c r="B951" s="167"/>
      <c r="C951" s="167"/>
      <c r="D951" s="167"/>
      <c r="E951" s="167"/>
      <c r="F951" s="167"/>
      <c r="G951" s="167"/>
      <c r="H951" s="169"/>
      <c r="I951" s="170"/>
      <c r="J951" s="167"/>
      <c r="K951" s="167"/>
      <c r="L951" s="170"/>
      <c r="M951" s="167"/>
      <c r="N951" s="170"/>
      <c r="O951" s="167"/>
      <c r="P951" s="167"/>
      <c r="Q951" s="167"/>
      <c r="R951" s="167"/>
      <c r="S951" s="167"/>
      <c r="T951" s="167"/>
      <c r="U951" s="167"/>
      <c r="V951" s="167"/>
      <c r="W951" s="167"/>
      <c r="X951" s="167"/>
      <c r="Y951" s="167"/>
    </row>
    <row r="952" spans="1:25" ht="12.75" customHeight="1">
      <c r="A952" s="167"/>
      <c r="B952" s="167"/>
      <c r="C952" s="167"/>
      <c r="D952" s="167"/>
      <c r="E952" s="167"/>
      <c r="F952" s="167"/>
      <c r="G952" s="167"/>
      <c r="H952" s="169"/>
      <c r="I952" s="170"/>
      <c r="J952" s="167"/>
      <c r="K952" s="167"/>
      <c r="L952" s="170"/>
      <c r="M952" s="167"/>
      <c r="N952" s="170"/>
      <c r="O952" s="167"/>
      <c r="P952" s="167"/>
      <c r="Q952" s="167"/>
      <c r="R952" s="167"/>
      <c r="S952" s="167"/>
      <c r="T952" s="167"/>
      <c r="U952" s="167"/>
      <c r="V952" s="167"/>
      <c r="W952" s="167"/>
      <c r="X952" s="167"/>
      <c r="Y952" s="167"/>
    </row>
    <row r="953" spans="1:25" ht="12.75" customHeight="1">
      <c r="A953" s="167"/>
      <c r="B953" s="167"/>
      <c r="C953" s="167"/>
      <c r="D953" s="167"/>
      <c r="E953" s="167"/>
      <c r="F953" s="167"/>
      <c r="G953" s="167"/>
      <c r="H953" s="169"/>
      <c r="I953" s="170"/>
      <c r="J953" s="167"/>
      <c r="K953" s="167"/>
      <c r="L953" s="170"/>
      <c r="M953" s="167"/>
      <c r="N953" s="170"/>
      <c r="O953" s="167"/>
      <c r="P953" s="167"/>
      <c r="Q953" s="167"/>
      <c r="R953" s="167"/>
      <c r="S953" s="167"/>
      <c r="T953" s="167"/>
      <c r="U953" s="167"/>
      <c r="V953" s="167"/>
      <c r="W953" s="167"/>
      <c r="X953" s="167"/>
      <c r="Y953" s="167"/>
    </row>
    <row r="954" spans="1:25" ht="12.75" customHeight="1">
      <c r="A954" s="167"/>
      <c r="B954" s="167"/>
      <c r="C954" s="167"/>
      <c r="D954" s="167"/>
      <c r="E954" s="167"/>
      <c r="F954" s="167"/>
      <c r="G954" s="167"/>
      <c r="H954" s="169"/>
      <c r="I954" s="170"/>
      <c r="J954" s="167"/>
      <c r="K954" s="167"/>
      <c r="L954" s="170"/>
      <c r="M954" s="167"/>
      <c r="N954" s="170"/>
      <c r="O954" s="167"/>
      <c r="P954" s="167"/>
      <c r="Q954" s="167"/>
      <c r="R954" s="167"/>
      <c r="S954" s="167"/>
      <c r="T954" s="167"/>
      <c r="U954" s="167"/>
      <c r="V954" s="167"/>
      <c r="W954" s="167"/>
      <c r="X954" s="167"/>
      <c r="Y954" s="167"/>
    </row>
    <row r="955" spans="1:25" ht="12.75" customHeight="1">
      <c r="A955" s="167"/>
      <c r="B955" s="167"/>
      <c r="C955" s="167"/>
      <c r="D955" s="167"/>
      <c r="E955" s="167"/>
      <c r="F955" s="167"/>
      <c r="G955" s="167"/>
      <c r="H955" s="169"/>
      <c r="I955" s="170"/>
      <c r="J955" s="167"/>
      <c r="K955" s="167"/>
      <c r="L955" s="170"/>
      <c r="M955" s="167"/>
      <c r="N955" s="170"/>
      <c r="O955" s="167"/>
      <c r="P955" s="167"/>
      <c r="Q955" s="167"/>
      <c r="R955" s="167"/>
      <c r="S955" s="167"/>
      <c r="T955" s="167"/>
      <c r="U955" s="167"/>
      <c r="V955" s="167"/>
      <c r="W955" s="167"/>
      <c r="X955" s="167"/>
      <c r="Y955" s="167"/>
    </row>
    <row r="956" spans="1:25" ht="12.75" customHeight="1">
      <c r="A956" s="167"/>
      <c r="B956" s="167"/>
      <c r="C956" s="167"/>
      <c r="D956" s="167"/>
      <c r="E956" s="167"/>
      <c r="F956" s="167"/>
      <c r="G956" s="167"/>
      <c r="H956" s="169"/>
      <c r="I956" s="170"/>
      <c r="J956" s="167"/>
      <c r="K956" s="167"/>
      <c r="L956" s="170"/>
      <c r="M956" s="167"/>
      <c r="N956" s="170"/>
      <c r="O956" s="167"/>
      <c r="P956" s="167"/>
      <c r="Q956" s="167"/>
      <c r="R956" s="167"/>
      <c r="S956" s="167"/>
      <c r="T956" s="167"/>
      <c r="U956" s="167"/>
      <c r="V956" s="167"/>
      <c r="W956" s="167"/>
      <c r="X956" s="167"/>
      <c r="Y956" s="167"/>
    </row>
    <row r="957" spans="1:25" ht="12.75" customHeight="1">
      <c r="A957" s="167"/>
      <c r="B957" s="167"/>
      <c r="C957" s="167"/>
      <c r="D957" s="167"/>
      <c r="E957" s="167"/>
      <c r="F957" s="167"/>
      <c r="G957" s="167"/>
      <c r="H957" s="169"/>
      <c r="I957" s="170"/>
      <c r="J957" s="167"/>
      <c r="K957" s="167"/>
      <c r="L957" s="170"/>
      <c r="M957" s="167"/>
      <c r="N957" s="170"/>
      <c r="O957" s="167"/>
      <c r="P957" s="167"/>
      <c r="Q957" s="167"/>
      <c r="R957" s="167"/>
      <c r="S957" s="167"/>
      <c r="T957" s="167"/>
      <c r="U957" s="167"/>
      <c r="V957" s="167"/>
      <c r="W957" s="167"/>
      <c r="X957" s="167"/>
      <c r="Y957" s="167"/>
    </row>
    <row r="958" spans="1:25" ht="12.75" customHeight="1">
      <c r="A958" s="167"/>
      <c r="B958" s="167"/>
      <c r="C958" s="167"/>
      <c r="D958" s="167"/>
      <c r="E958" s="167"/>
      <c r="F958" s="167"/>
      <c r="G958" s="167"/>
      <c r="H958" s="169"/>
      <c r="I958" s="170"/>
      <c r="J958" s="167"/>
      <c r="K958" s="167"/>
      <c r="L958" s="170"/>
      <c r="M958" s="167"/>
      <c r="N958" s="170"/>
      <c r="O958" s="167"/>
      <c r="P958" s="167"/>
      <c r="Q958" s="167"/>
      <c r="R958" s="167"/>
      <c r="S958" s="167"/>
      <c r="T958" s="167"/>
      <c r="U958" s="167"/>
      <c r="V958" s="167"/>
      <c r="W958" s="167"/>
      <c r="X958" s="167"/>
      <c r="Y958" s="167"/>
    </row>
    <row r="959" spans="1:25" ht="12.75" customHeight="1">
      <c r="A959" s="167"/>
      <c r="B959" s="167"/>
      <c r="C959" s="167"/>
      <c r="D959" s="167"/>
      <c r="E959" s="167"/>
      <c r="F959" s="167"/>
      <c r="G959" s="167"/>
      <c r="H959" s="169"/>
      <c r="I959" s="170"/>
      <c r="J959" s="167"/>
      <c r="K959" s="167"/>
      <c r="L959" s="170"/>
      <c r="M959" s="167"/>
      <c r="N959" s="170"/>
      <c r="O959" s="167"/>
      <c r="P959" s="167"/>
      <c r="Q959" s="167"/>
      <c r="R959" s="167"/>
      <c r="S959" s="167"/>
      <c r="T959" s="167"/>
      <c r="U959" s="167"/>
      <c r="V959" s="167"/>
      <c r="W959" s="167"/>
      <c r="X959" s="167"/>
      <c r="Y959" s="167"/>
    </row>
    <row r="960" spans="1:25" ht="12.75" customHeight="1">
      <c r="A960" s="167"/>
      <c r="B960" s="167"/>
      <c r="C960" s="167"/>
      <c r="D960" s="167"/>
      <c r="E960" s="167"/>
      <c r="F960" s="167"/>
      <c r="G960" s="167"/>
      <c r="H960" s="169"/>
      <c r="I960" s="170"/>
      <c r="J960" s="167"/>
      <c r="K960" s="167"/>
      <c r="L960" s="170"/>
      <c r="M960" s="167"/>
      <c r="N960" s="170"/>
      <c r="O960" s="167"/>
      <c r="P960" s="167"/>
      <c r="Q960" s="167"/>
      <c r="R960" s="167"/>
      <c r="S960" s="167"/>
      <c r="T960" s="167"/>
      <c r="U960" s="167"/>
      <c r="V960" s="167"/>
      <c r="W960" s="167"/>
      <c r="X960" s="167"/>
      <c r="Y960" s="167"/>
    </row>
    <row r="961" spans="1:25" ht="12.75" customHeight="1">
      <c r="A961" s="167"/>
      <c r="B961" s="167"/>
      <c r="C961" s="167"/>
      <c r="D961" s="167"/>
      <c r="E961" s="167"/>
      <c r="F961" s="167"/>
      <c r="G961" s="167"/>
      <c r="H961" s="169"/>
      <c r="I961" s="170"/>
      <c r="J961" s="167"/>
      <c r="K961" s="167"/>
      <c r="L961" s="170"/>
      <c r="M961" s="167"/>
      <c r="N961" s="170"/>
      <c r="O961" s="167"/>
      <c r="P961" s="167"/>
      <c r="Q961" s="167"/>
      <c r="R961" s="167"/>
      <c r="S961" s="167"/>
      <c r="T961" s="167"/>
      <c r="U961" s="167"/>
      <c r="V961" s="167"/>
      <c r="W961" s="167"/>
      <c r="X961" s="167"/>
      <c r="Y961" s="167"/>
    </row>
    <row r="962" spans="1:25" ht="12.75" customHeight="1">
      <c r="A962" s="167"/>
      <c r="B962" s="167"/>
      <c r="C962" s="167"/>
      <c r="D962" s="167"/>
      <c r="E962" s="167"/>
      <c r="F962" s="167"/>
      <c r="G962" s="167"/>
      <c r="H962" s="169"/>
      <c r="I962" s="170"/>
      <c r="J962" s="167"/>
      <c r="K962" s="167"/>
      <c r="L962" s="170"/>
      <c r="M962" s="167"/>
      <c r="N962" s="170"/>
      <c r="O962" s="167"/>
      <c r="P962" s="167"/>
      <c r="Q962" s="167"/>
      <c r="R962" s="167"/>
      <c r="S962" s="167"/>
      <c r="T962" s="167"/>
      <c r="U962" s="167"/>
      <c r="V962" s="167"/>
      <c r="W962" s="167"/>
      <c r="X962" s="167"/>
      <c r="Y962" s="167"/>
    </row>
    <row r="963" spans="1:25" ht="12.75" customHeight="1">
      <c r="A963" s="167"/>
      <c r="B963" s="167"/>
      <c r="C963" s="167"/>
      <c r="D963" s="167"/>
      <c r="E963" s="167"/>
      <c r="F963" s="167"/>
      <c r="G963" s="167"/>
      <c r="H963" s="169"/>
      <c r="I963" s="170"/>
      <c r="J963" s="167"/>
      <c r="K963" s="167"/>
      <c r="L963" s="170"/>
      <c r="M963" s="167"/>
      <c r="N963" s="170"/>
      <c r="O963" s="167"/>
      <c r="P963" s="167"/>
      <c r="Q963" s="167"/>
      <c r="R963" s="167"/>
      <c r="S963" s="167"/>
      <c r="T963" s="167"/>
      <c r="U963" s="167"/>
      <c r="V963" s="167"/>
      <c r="W963" s="167"/>
      <c r="X963" s="167"/>
      <c r="Y963" s="167"/>
    </row>
    <row r="964" spans="1:25" ht="12.75" customHeight="1">
      <c r="A964" s="167"/>
      <c r="B964" s="167"/>
      <c r="C964" s="167"/>
      <c r="D964" s="167"/>
      <c r="E964" s="167"/>
      <c r="F964" s="167"/>
      <c r="G964" s="167"/>
      <c r="H964" s="169"/>
      <c r="I964" s="170"/>
      <c r="J964" s="167"/>
      <c r="K964" s="167"/>
      <c r="L964" s="170"/>
      <c r="M964" s="167"/>
      <c r="N964" s="170"/>
      <c r="O964" s="167"/>
      <c r="P964" s="167"/>
      <c r="Q964" s="167"/>
      <c r="R964" s="167"/>
      <c r="S964" s="167"/>
      <c r="T964" s="167"/>
      <c r="U964" s="167"/>
      <c r="V964" s="167"/>
      <c r="W964" s="167"/>
      <c r="X964" s="167"/>
      <c r="Y964" s="167"/>
    </row>
    <row r="965" spans="1:25" ht="12.75" customHeight="1">
      <c r="A965" s="167"/>
      <c r="B965" s="167"/>
      <c r="C965" s="167"/>
      <c r="D965" s="167"/>
      <c r="E965" s="167"/>
      <c r="F965" s="167"/>
      <c r="G965" s="167"/>
      <c r="H965" s="169"/>
      <c r="I965" s="170"/>
      <c r="J965" s="167"/>
      <c r="K965" s="167"/>
      <c r="L965" s="170"/>
      <c r="M965" s="167"/>
      <c r="N965" s="170"/>
      <c r="O965" s="167"/>
      <c r="P965" s="167"/>
      <c r="Q965" s="167"/>
      <c r="R965" s="167"/>
      <c r="S965" s="167"/>
      <c r="T965" s="167"/>
      <c r="U965" s="167"/>
      <c r="V965" s="167"/>
      <c r="W965" s="167"/>
      <c r="X965" s="167"/>
      <c r="Y965" s="167"/>
    </row>
    <row r="966" spans="1:25" ht="12.75" customHeight="1">
      <c r="A966" s="167"/>
      <c r="B966" s="167"/>
      <c r="C966" s="167"/>
      <c r="D966" s="167"/>
      <c r="E966" s="167"/>
      <c r="F966" s="167"/>
      <c r="G966" s="167"/>
      <c r="H966" s="169"/>
      <c r="I966" s="170"/>
      <c r="J966" s="167"/>
      <c r="K966" s="167"/>
      <c r="L966" s="170"/>
      <c r="M966" s="167"/>
      <c r="N966" s="170"/>
      <c r="O966" s="167"/>
      <c r="P966" s="167"/>
      <c r="Q966" s="167"/>
      <c r="R966" s="167"/>
      <c r="S966" s="167"/>
      <c r="T966" s="167"/>
      <c r="U966" s="167"/>
      <c r="V966" s="167"/>
      <c r="W966" s="167"/>
      <c r="X966" s="167"/>
      <c r="Y966" s="167"/>
    </row>
    <row r="967" spans="1:25" ht="12.75" customHeight="1">
      <c r="A967" s="167"/>
      <c r="B967" s="167"/>
      <c r="C967" s="167"/>
      <c r="D967" s="167"/>
      <c r="E967" s="167"/>
      <c r="F967" s="167"/>
      <c r="G967" s="167"/>
      <c r="H967" s="169"/>
      <c r="I967" s="170"/>
      <c r="J967" s="167"/>
      <c r="K967" s="167"/>
      <c r="L967" s="170"/>
      <c r="M967" s="167"/>
      <c r="N967" s="170"/>
      <c r="O967" s="167"/>
      <c r="P967" s="167"/>
      <c r="Q967" s="167"/>
      <c r="R967" s="167"/>
      <c r="S967" s="167"/>
      <c r="T967" s="167"/>
      <c r="U967" s="167"/>
      <c r="V967" s="167"/>
      <c r="W967" s="167"/>
      <c r="X967" s="167"/>
      <c r="Y967" s="167"/>
    </row>
    <row r="968" spans="1:25" ht="12.75" customHeight="1">
      <c r="A968" s="167"/>
      <c r="B968" s="167"/>
      <c r="C968" s="167"/>
      <c r="D968" s="167"/>
      <c r="E968" s="167"/>
      <c r="F968" s="167"/>
      <c r="G968" s="167"/>
      <c r="H968" s="169"/>
      <c r="I968" s="170"/>
      <c r="J968" s="167"/>
      <c r="K968" s="167"/>
      <c r="L968" s="170"/>
      <c r="M968" s="167"/>
      <c r="N968" s="170"/>
      <c r="O968" s="167"/>
      <c r="P968" s="167"/>
      <c r="Q968" s="167"/>
      <c r="R968" s="167"/>
      <c r="S968" s="167"/>
      <c r="T968" s="167"/>
      <c r="U968" s="167"/>
      <c r="V968" s="167"/>
      <c r="W968" s="167"/>
      <c r="X968" s="167"/>
      <c r="Y968" s="167"/>
    </row>
    <row r="969" spans="1:25" ht="12.75" customHeight="1">
      <c r="A969" s="167"/>
      <c r="B969" s="167"/>
      <c r="C969" s="167"/>
      <c r="D969" s="167"/>
      <c r="E969" s="167"/>
      <c r="F969" s="167"/>
      <c r="G969" s="167"/>
      <c r="H969" s="169"/>
      <c r="I969" s="170"/>
      <c r="J969" s="167"/>
      <c r="K969" s="167"/>
      <c r="L969" s="170"/>
      <c r="M969" s="167"/>
      <c r="N969" s="170"/>
      <c r="O969" s="167"/>
      <c r="P969" s="167"/>
      <c r="Q969" s="167"/>
      <c r="R969" s="167"/>
      <c r="S969" s="167"/>
      <c r="T969" s="167"/>
      <c r="U969" s="167"/>
      <c r="V969" s="167"/>
      <c r="W969" s="167"/>
      <c r="X969" s="167"/>
      <c r="Y969" s="167"/>
    </row>
    <row r="970" spans="1:25" ht="12.75" customHeight="1">
      <c r="A970" s="167"/>
      <c r="B970" s="167"/>
      <c r="C970" s="167"/>
      <c r="D970" s="167"/>
      <c r="E970" s="167"/>
      <c r="F970" s="167"/>
      <c r="G970" s="167"/>
      <c r="H970" s="169"/>
      <c r="I970" s="170"/>
      <c r="J970" s="167"/>
      <c r="K970" s="167"/>
      <c r="L970" s="170"/>
      <c r="M970" s="167"/>
      <c r="N970" s="170"/>
      <c r="O970" s="167"/>
      <c r="P970" s="167"/>
      <c r="Q970" s="167"/>
      <c r="R970" s="167"/>
      <c r="S970" s="167"/>
      <c r="T970" s="167"/>
      <c r="U970" s="167"/>
      <c r="V970" s="167"/>
      <c r="W970" s="167"/>
      <c r="X970" s="167"/>
      <c r="Y970" s="167"/>
    </row>
    <row r="971" spans="1:25" ht="12.75" customHeight="1">
      <c r="A971" s="167"/>
      <c r="B971" s="167"/>
      <c r="C971" s="167"/>
      <c r="D971" s="167"/>
      <c r="E971" s="167"/>
      <c r="F971" s="167"/>
      <c r="G971" s="167"/>
      <c r="H971" s="169"/>
      <c r="I971" s="170"/>
      <c r="J971" s="167"/>
      <c r="K971" s="167"/>
      <c r="L971" s="170"/>
      <c r="M971" s="167"/>
      <c r="N971" s="170"/>
      <c r="O971" s="167"/>
      <c r="P971" s="167"/>
      <c r="Q971" s="167"/>
      <c r="R971" s="167"/>
      <c r="S971" s="167"/>
      <c r="T971" s="167"/>
      <c r="U971" s="167"/>
      <c r="V971" s="167"/>
      <c r="W971" s="167"/>
      <c r="X971" s="167"/>
      <c r="Y971" s="167"/>
    </row>
    <row r="972" spans="1:25" ht="12.75" customHeight="1">
      <c r="A972" s="167"/>
      <c r="B972" s="167"/>
      <c r="C972" s="167"/>
      <c r="D972" s="167"/>
      <c r="E972" s="167"/>
      <c r="F972" s="167"/>
      <c r="G972" s="167"/>
      <c r="H972" s="169"/>
      <c r="I972" s="170"/>
      <c r="J972" s="167"/>
      <c r="K972" s="167"/>
      <c r="L972" s="170"/>
      <c r="M972" s="167"/>
      <c r="N972" s="170"/>
      <c r="O972" s="167"/>
      <c r="P972" s="167"/>
      <c r="Q972" s="167"/>
      <c r="R972" s="167"/>
      <c r="S972" s="167"/>
      <c r="T972" s="167"/>
      <c r="U972" s="167"/>
      <c r="V972" s="167"/>
      <c r="W972" s="167"/>
      <c r="X972" s="167"/>
      <c r="Y972" s="167"/>
    </row>
    <row r="973" spans="1:25" ht="12.75" customHeight="1">
      <c r="A973" s="167"/>
      <c r="B973" s="167"/>
      <c r="C973" s="167"/>
      <c r="D973" s="167"/>
      <c r="E973" s="167"/>
      <c r="F973" s="167"/>
      <c r="G973" s="167"/>
      <c r="H973" s="169"/>
      <c r="I973" s="170"/>
      <c r="J973" s="167"/>
      <c r="K973" s="167"/>
      <c r="L973" s="170"/>
      <c r="M973" s="167"/>
      <c r="N973" s="170"/>
      <c r="O973" s="167"/>
      <c r="P973" s="167"/>
      <c r="Q973" s="167"/>
      <c r="R973" s="167"/>
      <c r="S973" s="167"/>
      <c r="T973" s="167"/>
      <c r="U973" s="167"/>
      <c r="V973" s="167"/>
      <c r="W973" s="167"/>
      <c r="X973" s="167"/>
      <c r="Y973" s="167"/>
    </row>
    <row r="974" spans="1:25" ht="12.75" customHeight="1">
      <c r="A974" s="167"/>
      <c r="B974" s="167"/>
      <c r="C974" s="167"/>
      <c r="D974" s="167"/>
      <c r="E974" s="167"/>
      <c r="F974" s="167"/>
      <c r="G974" s="167"/>
      <c r="H974" s="169"/>
      <c r="I974" s="170"/>
      <c r="J974" s="167"/>
      <c r="K974" s="167"/>
      <c r="L974" s="170"/>
      <c r="M974" s="167"/>
      <c r="N974" s="170"/>
      <c r="O974" s="167"/>
      <c r="P974" s="167"/>
      <c r="Q974" s="167"/>
      <c r="R974" s="167"/>
      <c r="S974" s="167"/>
      <c r="T974" s="167"/>
      <c r="U974" s="167"/>
      <c r="V974" s="167"/>
      <c r="W974" s="167"/>
      <c r="X974" s="167"/>
      <c r="Y974" s="167"/>
    </row>
    <row r="975" spans="1:25" ht="12.75" customHeight="1">
      <c r="A975" s="167"/>
      <c r="B975" s="167"/>
      <c r="C975" s="167"/>
      <c r="D975" s="167"/>
      <c r="E975" s="167"/>
      <c r="F975" s="167"/>
      <c r="G975" s="167"/>
      <c r="H975" s="169"/>
      <c r="I975" s="170"/>
      <c r="J975" s="167"/>
      <c r="K975" s="167"/>
      <c r="L975" s="170"/>
      <c r="M975" s="167"/>
      <c r="N975" s="170"/>
      <c r="O975" s="167"/>
      <c r="P975" s="167"/>
      <c r="Q975" s="167"/>
      <c r="R975" s="167"/>
      <c r="S975" s="167"/>
      <c r="T975" s="167"/>
      <c r="U975" s="167"/>
      <c r="V975" s="167"/>
      <c r="W975" s="167"/>
      <c r="X975" s="167"/>
      <c r="Y975" s="167"/>
    </row>
    <row r="976" spans="1:25" ht="12.75" customHeight="1">
      <c r="A976" s="167"/>
      <c r="B976" s="167"/>
      <c r="C976" s="167"/>
      <c r="D976" s="167"/>
      <c r="E976" s="167"/>
      <c r="F976" s="167"/>
      <c r="G976" s="167"/>
      <c r="H976" s="169"/>
      <c r="I976" s="170"/>
      <c r="J976" s="167"/>
      <c r="K976" s="167"/>
      <c r="L976" s="170"/>
      <c r="M976" s="167"/>
      <c r="N976" s="170"/>
      <c r="O976" s="167"/>
      <c r="P976" s="167"/>
      <c r="Q976" s="167"/>
      <c r="R976" s="167"/>
      <c r="S976" s="167"/>
      <c r="T976" s="167"/>
      <c r="U976" s="167"/>
      <c r="V976" s="167"/>
      <c r="W976" s="167"/>
      <c r="X976" s="167"/>
      <c r="Y976" s="167"/>
    </row>
    <row r="977" spans="1:25" ht="12.75" customHeight="1">
      <c r="A977" s="167"/>
      <c r="B977" s="167"/>
      <c r="C977" s="167"/>
      <c r="D977" s="167"/>
      <c r="E977" s="167"/>
      <c r="F977" s="167"/>
      <c r="G977" s="167"/>
      <c r="H977" s="169"/>
      <c r="I977" s="170"/>
      <c r="J977" s="167"/>
      <c r="K977" s="167"/>
      <c r="L977" s="170"/>
      <c r="M977" s="167"/>
      <c r="N977" s="170"/>
      <c r="O977" s="167"/>
      <c r="P977" s="167"/>
      <c r="Q977" s="167"/>
      <c r="R977" s="167"/>
      <c r="S977" s="167"/>
      <c r="T977" s="167"/>
      <c r="U977" s="167"/>
      <c r="V977" s="167"/>
      <c r="W977" s="167"/>
      <c r="X977" s="167"/>
      <c r="Y977" s="167"/>
    </row>
    <row r="978" spans="1:25" ht="12.75" customHeight="1">
      <c r="A978" s="167"/>
      <c r="B978" s="167"/>
      <c r="C978" s="167"/>
      <c r="D978" s="167"/>
      <c r="E978" s="167"/>
      <c r="F978" s="167"/>
      <c r="G978" s="167"/>
      <c r="H978" s="169"/>
      <c r="I978" s="170"/>
      <c r="J978" s="167"/>
      <c r="K978" s="167"/>
      <c r="L978" s="170"/>
      <c r="M978" s="167"/>
      <c r="N978" s="170"/>
      <c r="O978" s="167"/>
      <c r="P978" s="167"/>
      <c r="Q978" s="167"/>
      <c r="R978" s="167"/>
      <c r="S978" s="167"/>
      <c r="T978" s="167"/>
      <c r="U978" s="167"/>
      <c r="V978" s="167"/>
      <c r="W978" s="167"/>
      <c r="X978" s="167"/>
      <c r="Y978" s="167"/>
    </row>
    <row r="979" spans="1:25" ht="12.75" customHeight="1">
      <c r="A979" s="167"/>
      <c r="B979" s="167"/>
      <c r="C979" s="167"/>
      <c r="D979" s="167"/>
      <c r="E979" s="167"/>
      <c r="F979" s="167"/>
      <c r="G979" s="167"/>
      <c r="H979" s="169"/>
      <c r="I979" s="170"/>
      <c r="J979" s="167"/>
      <c r="K979" s="167"/>
      <c r="L979" s="170"/>
      <c r="M979" s="167"/>
      <c r="N979" s="170"/>
      <c r="O979" s="167"/>
      <c r="P979" s="167"/>
      <c r="Q979" s="167"/>
      <c r="R979" s="167"/>
      <c r="S979" s="167"/>
      <c r="T979" s="167"/>
      <c r="U979" s="167"/>
      <c r="V979" s="167"/>
      <c r="W979" s="167"/>
      <c r="X979" s="167"/>
      <c r="Y979" s="167"/>
    </row>
    <row r="980" spans="1:25" ht="12.75" customHeight="1">
      <c r="A980" s="167"/>
      <c r="B980" s="167"/>
      <c r="C980" s="167"/>
      <c r="D980" s="167"/>
      <c r="E980" s="167"/>
      <c r="F980" s="167"/>
      <c r="G980" s="167"/>
      <c r="H980" s="169"/>
      <c r="I980" s="170"/>
      <c r="J980" s="167"/>
      <c r="K980" s="167"/>
      <c r="L980" s="170"/>
      <c r="M980" s="167"/>
      <c r="N980" s="170"/>
      <c r="O980" s="167"/>
      <c r="P980" s="167"/>
      <c r="Q980" s="167"/>
      <c r="R980" s="167"/>
      <c r="S980" s="167"/>
      <c r="T980" s="167"/>
      <c r="U980" s="167"/>
      <c r="V980" s="167"/>
      <c r="W980" s="167"/>
      <c r="X980" s="167"/>
      <c r="Y980" s="167"/>
    </row>
    <row r="981" spans="1:25" ht="12.75" customHeight="1">
      <c r="A981" s="167"/>
      <c r="B981" s="167"/>
      <c r="C981" s="167"/>
      <c r="D981" s="167"/>
      <c r="E981" s="167"/>
      <c r="F981" s="167"/>
      <c r="G981" s="167"/>
      <c r="H981" s="169"/>
      <c r="I981" s="170"/>
      <c r="J981" s="167"/>
      <c r="K981" s="167"/>
      <c r="L981" s="170"/>
      <c r="M981" s="167"/>
      <c r="N981" s="170"/>
      <c r="O981" s="167"/>
      <c r="P981" s="167"/>
      <c r="Q981" s="167"/>
      <c r="R981" s="167"/>
      <c r="S981" s="167"/>
      <c r="T981" s="167"/>
      <c r="U981" s="167"/>
      <c r="V981" s="167"/>
      <c r="W981" s="167"/>
      <c r="X981" s="167"/>
      <c r="Y981" s="167"/>
    </row>
    <row r="982" spans="1:25" ht="12.75" customHeight="1">
      <c r="A982" s="167"/>
      <c r="B982" s="167"/>
      <c r="C982" s="167"/>
      <c r="D982" s="167"/>
      <c r="E982" s="167"/>
      <c r="F982" s="167"/>
      <c r="G982" s="167"/>
      <c r="H982" s="169"/>
      <c r="I982" s="170"/>
      <c r="J982" s="167"/>
      <c r="K982" s="167"/>
      <c r="L982" s="170"/>
      <c r="M982" s="167"/>
      <c r="N982" s="170"/>
      <c r="O982" s="167"/>
      <c r="P982" s="167"/>
      <c r="Q982" s="167"/>
      <c r="R982" s="167"/>
      <c r="S982" s="167"/>
      <c r="T982" s="167"/>
      <c r="U982" s="167"/>
      <c r="V982" s="167"/>
      <c r="W982" s="167"/>
      <c r="X982" s="167"/>
      <c r="Y982" s="167"/>
    </row>
    <row r="983" spans="1:25" ht="12.75" customHeight="1">
      <c r="A983" s="167"/>
      <c r="B983" s="167"/>
      <c r="C983" s="167"/>
      <c r="D983" s="167"/>
      <c r="E983" s="167"/>
      <c r="F983" s="167"/>
      <c r="G983" s="167"/>
      <c r="H983" s="169"/>
      <c r="I983" s="170"/>
      <c r="J983" s="167"/>
      <c r="K983" s="167"/>
      <c r="L983" s="170"/>
      <c r="M983" s="167"/>
      <c r="N983" s="170"/>
      <c r="O983" s="167"/>
      <c r="P983" s="167"/>
      <c r="Q983" s="167"/>
      <c r="R983" s="167"/>
      <c r="S983" s="167"/>
      <c r="T983" s="167"/>
      <c r="U983" s="167"/>
      <c r="V983" s="167"/>
      <c r="W983" s="167"/>
      <c r="X983" s="167"/>
      <c r="Y983" s="167"/>
    </row>
    <row r="984" spans="1:25" ht="12.75" customHeight="1">
      <c r="A984" s="167"/>
      <c r="B984" s="167"/>
      <c r="C984" s="167"/>
      <c r="D984" s="167"/>
      <c r="E984" s="167"/>
      <c r="F984" s="167"/>
      <c r="G984" s="167"/>
      <c r="H984" s="169"/>
      <c r="I984" s="170"/>
      <c r="J984" s="167"/>
      <c r="K984" s="167"/>
      <c r="L984" s="170"/>
      <c r="M984" s="167"/>
      <c r="N984" s="170"/>
      <c r="O984" s="167"/>
      <c r="P984" s="167"/>
      <c r="Q984" s="167"/>
      <c r="R984" s="167"/>
      <c r="S984" s="167"/>
      <c r="T984" s="167"/>
      <c r="U984" s="167"/>
      <c r="V984" s="167"/>
      <c r="W984" s="167"/>
      <c r="X984" s="167"/>
      <c r="Y984" s="167"/>
    </row>
    <row r="985" spans="1:25" ht="12.75" customHeight="1">
      <c r="A985" s="167"/>
      <c r="B985" s="167"/>
      <c r="C985" s="167"/>
      <c r="D985" s="167"/>
      <c r="E985" s="167"/>
      <c r="F985" s="167"/>
      <c r="G985" s="167"/>
      <c r="H985" s="169"/>
      <c r="I985" s="170"/>
      <c r="J985" s="167"/>
      <c r="K985" s="167"/>
      <c r="L985" s="170"/>
      <c r="M985" s="167"/>
      <c r="N985" s="170"/>
      <c r="O985" s="167"/>
      <c r="P985" s="167"/>
      <c r="Q985" s="167"/>
      <c r="R985" s="167"/>
      <c r="S985" s="167"/>
      <c r="T985" s="167"/>
      <c r="U985" s="167"/>
      <c r="V985" s="167"/>
      <c r="W985" s="167"/>
      <c r="X985" s="167"/>
      <c r="Y985" s="167"/>
    </row>
    <row r="986" spans="1:25" ht="12.75" customHeight="1">
      <c r="A986" s="167"/>
      <c r="B986" s="167"/>
      <c r="C986" s="167"/>
      <c r="D986" s="167"/>
      <c r="E986" s="167"/>
      <c r="F986" s="167"/>
      <c r="G986" s="167"/>
      <c r="H986" s="169"/>
      <c r="I986" s="170"/>
      <c r="J986" s="167"/>
      <c r="K986" s="167"/>
      <c r="L986" s="170"/>
      <c r="M986" s="167"/>
      <c r="N986" s="170"/>
      <c r="O986" s="167"/>
      <c r="P986" s="167"/>
      <c r="Q986" s="167"/>
      <c r="R986" s="167"/>
      <c r="S986" s="167"/>
      <c r="T986" s="167"/>
      <c r="U986" s="167"/>
      <c r="V986" s="167"/>
      <c r="W986" s="167"/>
      <c r="X986" s="167"/>
      <c r="Y986" s="167"/>
    </row>
    <row r="987" spans="1:25" ht="12.75" customHeight="1">
      <c r="A987" s="167"/>
      <c r="B987" s="167"/>
      <c r="C987" s="167"/>
      <c r="D987" s="167"/>
      <c r="E987" s="167"/>
      <c r="F987" s="167"/>
      <c r="G987" s="167"/>
      <c r="H987" s="169"/>
      <c r="I987" s="170"/>
      <c r="J987" s="167"/>
      <c r="K987" s="167"/>
      <c r="L987" s="170"/>
      <c r="M987" s="167"/>
      <c r="N987" s="170"/>
      <c r="O987" s="167"/>
      <c r="P987" s="167"/>
      <c r="Q987" s="167"/>
      <c r="R987" s="167"/>
      <c r="S987" s="167"/>
      <c r="T987" s="167"/>
      <c r="U987" s="167"/>
      <c r="V987" s="167"/>
      <c r="W987" s="167"/>
      <c r="X987" s="167"/>
      <c r="Y987" s="167"/>
    </row>
    <row r="988" spans="1:25" ht="12.75" customHeight="1">
      <c r="A988" s="167"/>
      <c r="B988" s="167"/>
      <c r="C988" s="167"/>
      <c r="D988" s="167"/>
      <c r="E988" s="167"/>
      <c r="F988" s="167"/>
      <c r="G988" s="167"/>
      <c r="H988" s="169"/>
      <c r="I988" s="170"/>
      <c r="J988" s="167"/>
      <c r="K988" s="167"/>
      <c r="L988" s="170"/>
      <c r="M988" s="167"/>
      <c r="N988" s="170"/>
      <c r="O988" s="167"/>
      <c r="P988" s="167"/>
      <c r="Q988" s="167"/>
      <c r="R988" s="167"/>
      <c r="S988" s="167"/>
      <c r="T988" s="167"/>
      <c r="U988" s="167"/>
      <c r="V988" s="167"/>
      <c r="W988" s="167"/>
      <c r="X988" s="167"/>
      <c r="Y988" s="167"/>
    </row>
    <row r="989" spans="1:25" ht="12.75" customHeight="1">
      <c r="A989" s="167"/>
      <c r="B989" s="167"/>
      <c r="C989" s="167"/>
      <c r="D989" s="167"/>
      <c r="E989" s="167"/>
      <c r="F989" s="167"/>
      <c r="G989" s="167"/>
      <c r="H989" s="169"/>
      <c r="I989" s="170"/>
      <c r="J989" s="167"/>
      <c r="K989" s="167"/>
      <c r="L989" s="170"/>
      <c r="M989" s="167"/>
      <c r="N989" s="170"/>
      <c r="O989" s="167"/>
      <c r="P989" s="167"/>
      <c r="Q989" s="167"/>
      <c r="R989" s="167"/>
      <c r="S989" s="167"/>
      <c r="T989" s="167"/>
      <c r="U989" s="167"/>
      <c r="V989" s="167"/>
      <c r="W989" s="167"/>
      <c r="X989" s="167"/>
      <c r="Y989" s="167"/>
    </row>
    <row r="990" spans="1:25" ht="12.75" customHeight="1">
      <c r="A990" s="167"/>
      <c r="B990" s="167"/>
      <c r="C990" s="167"/>
      <c r="D990" s="167"/>
      <c r="E990" s="167"/>
      <c r="F990" s="167"/>
      <c r="G990" s="167"/>
      <c r="H990" s="169"/>
      <c r="I990" s="170"/>
      <c r="J990" s="167"/>
      <c r="K990" s="167"/>
      <c r="L990" s="170"/>
      <c r="M990" s="167"/>
      <c r="N990" s="170"/>
      <c r="O990" s="167"/>
      <c r="P990" s="167"/>
      <c r="Q990" s="167"/>
      <c r="R990" s="167"/>
      <c r="S990" s="167"/>
      <c r="T990" s="167"/>
      <c r="U990" s="167"/>
      <c r="V990" s="167"/>
      <c r="W990" s="167"/>
      <c r="X990" s="167"/>
      <c r="Y990" s="167"/>
    </row>
    <row r="991" spans="1:25" ht="12.75" customHeight="1">
      <c r="A991" s="167"/>
      <c r="B991" s="167"/>
      <c r="C991" s="167"/>
      <c r="D991" s="167"/>
      <c r="E991" s="167"/>
      <c r="F991" s="167"/>
      <c r="G991" s="167"/>
      <c r="H991" s="169"/>
      <c r="I991" s="170"/>
      <c r="J991" s="167"/>
      <c r="K991" s="167"/>
      <c r="L991" s="170"/>
      <c r="M991" s="167"/>
      <c r="N991" s="170"/>
      <c r="O991" s="167"/>
      <c r="P991" s="167"/>
      <c r="Q991" s="167"/>
      <c r="R991" s="167"/>
      <c r="S991" s="167"/>
      <c r="T991" s="167"/>
      <c r="U991" s="167"/>
      <c r="V991" s="167"/>
      <c r="W991" s="167"/>
      <c r="X991" s="167"/>
      <c r="Y991" s="167"/>
    </row>
    <row r="992" spans="1:25" ht="12.75" customHeight="1">
      <c r="A992" s="167"/>
      <c r="B992" s="167"/>
      <c r="C992" s="167"/>
      <c r="D992" s="167"/>
      <c r="E992" s="167"/>
      <c r="F992" s="167"/>
      <c r="G992" s="167"/>
      <c r="H992" s="169"/>
      <c r="I992" s="170"/>
      <c r="J992" s="167"/>
      <c r="K992" s="167"/>
      <c r="L992" s="170"/>
      <c r="M992" s="167"/>
      <c r="N992" s="170"/>
      <c r="O992" s="167"/>
      <c r="P992" s="167"/>
      <c r="Q992" s="167"/>
      <c r="R992" s="167"/>
      <c r="S992" s="167"/>
      <c r="T992" s="167"/>
      <c r="U992" s="167"/>
      <c r="V992" s="167"/>
      <c r="W992" s="167"/>
      <c r="X992" s="167"/>
      <c r="Y992" s="167"/>
    </row>
    <row r="993" spans="1:25" ht="12.75" customHeight="1">
      <c r="A993" s="167"/>
      <c r="B993" s="167"/>
      <c r="C993" s="167"/>
      <c r="D993" s="167"/>
      <c r="E993" s="167"/>
      <c r="F993" s="167"/>
      <c r="G993" s="167"/>
      <c r="H993" s="169"/>
      <c r="I993" s="170"/>
      <c r="J993" s="167"/>
      <c r="K993" s="167"/>
      <c r="L993" s="170"/>
      <c r="M993" s="167"/>
      <c r="N993" s="170"/>
      <c r="O993" s="167"/>
      <c r="P993" s="167"/>
      <c r="Q993" s="167"/>
      <c r="R993" s="167"/>
      <c r="S993" s="167"/>
      <c r="T993" s="167"/>
      <c r="U993" s="167"/>
      <c r="V993" s="167"/>
      <c r="W993" s="167"/>
      <c r="X993" s="167"/>
      <c r="Y993" s="167"/>
    </row>
    <row r="994" spans="1:25" ht="12.75" customHeight="1">
      <c r="A994" s="167"/>
      <c r="B994" s="167"/>
      <c r="C994" s="167"/>
      <c r="D994" s="167"/>
      <c r="E994" s="167"/>
      <c r="F994" s="167"/>
      <c r="G994" s="167"/>
      <c r="H994" s="169"/>
      <c r="I994" s="170"/>
      <c r="J994" s="167"/>
      <c r="K994" s="167"/>
      <c r="L994" s="170"/>
      <c r="M994" s="167"/>
      <c r="N994" s="170"/>
      <c r="O994" s="167"/>
      <c r="P994" s="167"/>
      <c r="Q994" s="167"/>
      <c r="R994" s="167"/>
      <c r="S994" s="167"/>
      <c r="T994" s="167"/>
      <c r="U994" s="167"/>
      <c r="V994" s="167"/>
      <c r="W994" s="167"/>
      <c r="X994" s="167"/>
      <c r="Y994" s="167"/>
    </row>
    <row r="995" spans="1:25" ht="12.75" customHeight="1">
      <c r="A995" s="167"/>
      <c r="B995" s="167"/>
      <c r="C995" s="167"/>
      <c r="D995" s="167"/>
      <c r="E995" s="167"/>
      <c r="F995" s="167"/>
      <c r="G995" s="167"/>
      <c r="H995" s="169"/>
      <c r="I995" s="170"/>
      <c r="J995" s="167"/>
      <c r="K995" s="167"/>
      <c r="L995" s="170"/>
      <c r="M995" s="167"/>
      <c r="N995" s="170"/>
      <c r="O995" s="167"/>
      <c r="P995" s="167"/>
      <c r="Q995" s="167"/>
      <c r="R995" s="167"/>
      <c r="S995" s="167"/>
      <c r="T995" s="167"/>
      <c r="U995" s="167"/>
      <c r="V995" s="167"/>
      <c r="W995" s="167"/>
      <c r="X995" s="167"/>
      <c r="Y995" s="167"/>
    </row>
    <row r="996" spans="1:25" ht="12.75" customHeight="1">
      <c r="A996" s="167"/>
      <c r="B996" s="167"/>
      <c r="C996" s="167"/>
      <c r="D996" s="167"/>
      <c r="E996" s="167"/>
      <c r="F996" s="167"/>
      <c r="G996" s="167"/>
      <c r="H996" s="169"/>
      <c r="I996" s="170"/>
      <c r="J996" s="167"/>
      <c r="K996" s="167"/>
      <c r="L996" s="170"/>
      <c r="M996" s="167"/>
      <c r="N996" s="170"/>
      <c r="O996" s="167"/>
      <c r="P996" s="167"/>
      <c r="Q996" s="167"/>
      <c r="R996" s="167"/>
      <c r="S996" s="167"/>
      <c r="T996" s="167"/>
      <c r="U996" s="167"/>
      <c r="V996" s="167"/>
      <c r="W996" s="167"/>
      <c r="X996" s="167"/>
      <c r="Y996" s="167"/>
    </row>
    <row r="997" spans="1:25" ht="12.75" customHeight="1">
      <c r="A997" s="167"/>
      <c r="B997" s="167"/>
      <c r="C997" s="167"/>
      <c r="D997" s="167"/>
      <c r="E997" s="167"/>
      <c r="F997" s="167"/>
      <c r="G997" s="167"/>
      <c r="H997" s="169"/>
      <c r="I997" s="170"/>
      <c r="J997" s="167"/>
      <c r="K997" s="167"/>
      <c r="L997" s="170"/>
      <c r="M997" s="167"/>
      <c r="N997" s="170"/>
      <c r="O997" s="167"/>
      <c r="P997" s="167"/>
      <c r="Q997" s="167"/>
      <c r="R997" s="167"/>
      <c r="S997" s="167"/>
      <c r="T997" s="167"/>
      <c r="U997" s="167"/>
      <c r="V997" s="167"/>
      <c r="W997" s="167"/>
      <c r="X997" s="167"/>
      <c r="Y997" s="167"/>
    </row>
    <row r="998" spans="1:25" ht="12.75" customHeight="1">
      <c r="A998" s="167"/>
      <c r="B998" s="167"/>
      <c r="C998" s="167"/>
      <c r="D998" s="167"/>
      <c r="E998" s="167"/>
      <c r="F998" s="167"/>
      <c r="G998" s="167"/>
      <c r="H998" s="169"/>
      <c r="I998" s="170"/>
      <c r="J998" s="167"/>
      <c r="K998" s="167"/>
      <c r="L998" s="170"/>
      <c r="M998" s="167"/>
      <c r="N998" s="170"/>
      <c r="O998" s="167"/>
      <c r="P998" s="167"/>
      <c r="Q998" s="167"/>
      <c r="R998" s="167"/>
      <c r="S998" s="167"/>
      <c r="T998" s="167"/>
      <c r="U998" s="167"/>
      <c r="V998" s="167"/>
      <c r="W998" s="167"/>
      <c r="X998" s="167"/>
      <c r="Y998" s="167"/>
    </row>
    <row r="999" spans="1:25" ht="12.75" customHeight="1">
      <c r="A999" s="167"/>
      <c r="B999" s="167"/>
      <c r="C999" s="167"/>
      <c r="D999" s="167"/>
      <c r="E999" s="167"/>
      <c r="F999" s="167"/>
      <c r="G999" s="167"/>
      <c r="H999" s="169"/>
      <c r="I999" s="170"/>
      <c r="J999" s="167"/>
      <c r="K999" s="167"/>
      <c r="L999" s="170"/>
      <c r="M999" s="167"/>
      <c r="N999" s="170"/>
      <c r="O999" s="167"/>
      <c r="P999" s="167"/>
      <c r="Q999" s="167"/>
      <c r="R999" s="167"/>
      <c r="S999" s="167"/>
      <c r="T999" s="167"/>
      <c r="U999" s="167"/>
      <c r="V999" s="167"/>
      <c r="W999" s="167"/>
      <c r="X999" s="167"/>
      <c r="Y999" s="167"/>
    </row>
    <row r="1000" spans="1:25" ht="12.75" customHeight="1">
      <c r="A1000" s="167"/>
      <c r="B1000" s="167"/>
      <c r="C1000" s="167"/>
      <c r="D1000" s="167"/>
      <c r="E1000" s="167"/>
      <c r="F1000" s="167"/>
      <c r="G1000" s="167"/>
      <c r="H1000" s="169"/>
      <c r="I1000" s="170"/>
      <c r="J1000" s="167"/>
      <c r="K1000" s="167"/>
      <c r="L1000" s="170"/>
      <c r="M1000" s="167"/>
      <c r="N1000" s="170"/>
      <c r="O1000" s="167"/>
      <c r="P1000" s="167"/>
      <c r="Q1000" s="167"/>
      <c r="R1000" s="167"/>
      <c r="S1000" s="167"/>
      <c r="T1000" s="167"/>
      <c r="U1000" s="167"/>
      <c r="V1000" s="167"/>
      <c r="W1000" s="167"/>
      <c r="X1000" s="167"/>
      <c r="Y1000" s="167"/>
    </row>
    <row r="1001" spans="1:25" ht="12.75" customHeight="1">
      <c r="A1001" s="167"/>
      <c r="B1001" s="167"/>
      <c r="C1001" s="167"/>
      <c r="D1001" s="167"/>
      <c r="E1001" s="167"/>
      <c r="F1001" s="167"/>
      <c r="G1001" s="167"/>
      <c r="H1001" s="169"/>
      <c r="I1001" s="170"/>
      <c r="J1001" s="167"/>
      <c r="K1001" s="167"/>
      <c r="L1001" s="170"/>
      <c r="M1001" s="167"/>
      <c r="N1001" s="170"/>
      <c r="O1001" s="167"/>
      <c r="P1001" s="167"/>
      <c r="Q1001" s="167"/>
      <c r="R1001" s="167"/>
      <c r="S1001" s="167"/>
      <c r="T1001" s="167"/>
      <c r="U1001" s="167"/>
      <c r="V1001" s="167"/>
      <c r="W1001" s="167"/>
      <c r="X1001" s="167"/>
      <c r="Y1001" s="167"/>
    </row>
    <row r="1002" spans="1:25" ht="12.75" customHeight="1">
      <c r="A1002" s="167"/>
      <c r="B1002" s="167"/>
      <c r="C1002" s="167"/>
      <c r="D1002" s="167"/>
      <c r="E1002" s="167"/>
      <c r="F1002" s="167"/>
      <c r="G1002" s="167"/>
      <c r="H1002" s="169"/>
      <c r="I1002" s="170"/>
      <c r="J1002" s="167"/>
      <c r="K1002" s="167"/>
      <c r="L1002" s="170"/>
      <c r="M1002" s="167"/>
      <c r="N1002" s="170"/>
      <c r="O1002" s="167"/>
      <c r="P1002" s="167"/>
      <c r="Q1002" s="167"/>
      <c r="R1002" s="167"/>
      <c r="S1002" s="167"/>
      <c r="T1002" s="167"/>
      <c r="U1002" s="167"/>
      <c r="V1002" s="167"/>
      <c r="W1002" s="167"/>
      <c r="X1002" s="167"/>
      <c r="Y1002" s="167"/>
    </row>
    <row r="1003" spans="1:25" ht="12.75" customHeight="1">
      <c r="A1003" s="167"/>
      <c r="B1003" s="167"/>
      <c r="C1003" s="167"/>
      <c r="D1003" s="167"/>
      <c r="E1003" s="167"/>
      <c r="F1003" s="167"/>
      <c r="G1003" s="167"/>
      <c r="H1003" s="169"/>
      <c r="I1003" s="170"/>
      <c r="J1003" s="167"/>
      <c r="K1003" s="167"/>
      <c r="L1003" s="170"/>
      <c r="M1003" s="167"/>
      <c r="N1003" s="170"/>
      <c r="O1003" s="167"/>
      <c r="P1003" s="167"/>
      <c r="Q1003" s="167"/>
      <c r="R1003" s="167"/>
      <c r="S1003" s="167"/>
      <c r="T1003" s="167"/>
      <c r="U1003" s="167"/>
      <c r="V1003" s="167"/>
      <c r="W1003" s="167"/>
      <c r="X1003" s="167"/>
      <c r="Y1003" s="167"/>
    </row>
  </sheetData>
  <mergeCells count="1">
    <mergeCell ref="B2:K2"/>
  </mergeCells>
  <pageMargins left="0.7" right="0.7" top="0.75" bottom="0.75" header="0" footer="0"/>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E0C6"/>
    <pageSetUpPr fitToPage="1"/>
  </sheetPr>
  <dimension ref="A1:Y1005"/>
  <sheetViews>
    <sheetView showGridLines="0" zoomScale="110" zoomScaleNormal="110" workbookViewId="0">
      <selection activeCell="I31" sqref="I31"/>
    </sheetView>
  </sheetViews>
  <sheetFormatPr defaultColWidth="14.42578125" defaultRowHeight="15" customHeight="1"/>
  <cols>
    <col min="1" max="1" width="2" customWidth="1"/>
    <col min="2" max="2" width="36.42578125" customWidth="1"/>
    <col min="3" max="3" width="10.28515625" customWidth="1"/>
    <col min="4" max="4" width="0.7109375" customWidth="1"/>
    <col min="5" max="7" width="8.5703125" customWidth="1"/>
    <col min="8" max="8" width="9.7109375" customWidth="1"/>
    <col min="9" max="11" width="9" customWidth="1"/>
    <col min="12" max="12" width="2.5703125" customWidth="1"/>
    <col min="13" max="25" width="9" customWidth="1"/>
  </cols>
  <sheetData>
    <row r="1" spans="1:25" s="295" customFormat="1" ht="3" customHeight="1">
      <c r="L1" s="300"/>
    </row>
    <row r="2" spans="1:25" ht="23.25">
      <c r="A2" s="7"/>
      <c r="B2" s="426" t="s">
        <v>26</v>
      </c>
      <c r="C2" s="426"/>
      <c r="D2" s="426"/>
      <c r="E2" s="426"/>
      <c r="F2" s="426"/>
      <c r="G2" s="426"/>
      <c r="H2" s="426"/>
      <c r="I2" s="426"/>
      <c r="J2" s="426"/>
      <c r="K2" s="426"/>
      <c r="L2" s="299"/>
      <c r="M2" s="7"/>
      <c r="N2" s="7"/>
      <c r="O2" s="7"/>
      <c r="P2" s="7"/>
      <c r="Q2" s="7"/>
      <c r="R2" s="7"/>
      <c r="S2" s="7"/>
      <c r="T2" s="7"/>
      <c r="U2" s="7"/>
      <c r="V2" s="7"/>
      <c r="W2" s="7"/>
      <c r="X2" s="7"/>
      <c r="Y2" s="7"/>
    </row>
    <row r="3" spans="1:25" ht="11.25" customHeight="1">
      <c r="A3" s="7"/>
      <c r="B3" s="7"/>
      <c r="C3" s="7"/>
      <c r="D3" s="7"/>
      <c r="E3" s="7"/>
      <c r="F3" s="7"/>
      <c r="G3" s="7"/>
      <c r="H3" s="7"/>
      <c r="I3" s="7"/>
      <c r="J3" s="7"/>
      <c r="K3" s="7"/>
      <c r="L3" s="299"/>
      <c r="M3" s="7"/>
      <c r="N3" s="7"/>
      <c r="O3" s="7"/>
      <c r="P3" s="7"/>
      <c r="Q3" s="7"/>
      <c r="R3" s="7"/>
      <c r="S3" s="7"/>
      <c r="T3" s="7"/>
      <c r="U3" s="7"/>
      <c r="V3" s="7"/>
      <c r="W3" s="7"/>
      <c r="X3" s="7"/>
      <c r="Y3" s="7"/>
    </row>
    <row r="4" spans="1:25" ht="11.25" customHeight="1">
      <c r="A4" s="7"/>
      <c r="B4" s="7"/>
      <c r="C4" s="7"/>
      <c r="D4" s="7"/>
      <c r="E4" s="7"/>
      <c r="F4" s="7"/>
      <c r="G4" s="7"/>
      <c r="H4" s="7"/>
      <c r="I4" s="7"/>
      <c r="J4" s="7"/>
      <c r="K4" s="7"/>
      <c r="L4" s="299"/>
      <c r="M4" s="7"/>
      <c r="N4" s="7"/>
      <c r="O4" s="7"/>
      <c r="P4" s="7"/>
      <c r="Q4" s="7"/>
      <c r="R4" s="7"/>
      <c r="S4" s="7"/>
      <c r="T4" s="7"/>
      <c r="U4" s="7"/>
      <c r="V4" s="7"/>
      <c r="W4" s="7"/>
      <c r="X4" s="7"/>
      <c r="Y4" s="7"/>
    </row>
    <row r="5" spans="1:25" ht="11.25" customHeight="1">
      <c r="A5" s="7"/>
      <c r="B5" s="7"/>
      <c r="C5" s="7"/>
      <c r="D5" s="7"/>
      <c r="E5" s="7"/>
      <c r="F5" s="7"/>
      <c r="G5" s="7"/>
      <c r="H5" s="7"/>
      <c r="I5" s="7"/>
      <c r="J5" s="7"/>
      <c r="K5" s="7"/>
      <c r="L5" s="299"/>
      <c r="M5" s="7"/>
      <c r="N5" s="7"/>
      <c r="O5" s="7"/>
      <c r="P5" s="7"/>
      <c r="Q5" s="7"/>
      <c r="R5" s="7"/>
      <c r="S5" s="7"/>
      <c r="T5" s="7"/>
      <c r="U5" s="7"/>
      <c r="V5" s="7"/>
      <c r="W5" s="7"/>
      <c r="X5" s="7"/>
      <c r="Y5" s="7"/>
    </row>
    <row r="6" spans="1:25" ht="11.25" customHeight="1">
      <c r="A6" s="7"/>
      <c r="B6" s="7"/>
      <c r="C6" s="7"/>
      <c r="D6" s="7"/>
      <c r="E6" s="7"/>
      <c r="F6" s="7"/>
      <c r="G6" s="7"/>
      <c r="H6" s="7"/>
      <c r="I6" s="7"/>
      <c r="J6" s="7"/>
      <c r="K6" s="7"/>
      <c r="L6" s="299"/>
      <c r="M6" s="7"/>
      <c r="N6" s="7"/>
      <c r="O6" s="7"/>
      <c r="P6" s="7"/>
      <c r="Q6" s="7"/>
      <c r="R6" s="7"/>
      <c r="S6" s="7"/>
      <c r="T6" s="7"/>
      <c r="U6" s="7"/>
      <c r="V6" s="7"/>
      <c r="W6" s="7"/>
      <c r="X6" s="7"/>
      <c r="Y6" s="7"/>
    </row>
    <row r="7" spans="1:25" ht="11.25" customHeight="1">
      <c r="A7" s="7"/>
      <c r="B7" s="7"/>
      <c r="C7" s="7"/>
      <c r="D7" s="7"/>
      <c r="E7" s="7"/>
      <c r="F7" s="7"/>
      <c r="G7" s="7"/>
      <c r="H7" s="7"/>
      <c r="I7" s="7"/>
      <c r="J7" s="7"/>
      <c r="K7" s="7"/>
      <c r="L7" s="299"/>
      <c r="M7" s="7"/>
      <c r="N7" s="7"/>
      <c r="O7" s="7"/>
      <c r="P7" s="7"/>
      <c r="Q7" s="7"/>
      <c r="R7" s="7"/>
      <c r="S7" s="7"/>
      <c r="T7" s="7"/>
      <c r="U7" s="7"/>
      <c r="V7" s="7"/>
      <c r="W7" s="7"/>
      <c r="X7" s="7"/>
      <c r="Y7" s="7"/>
    </row>
    <row r="8" spans="1:25" ht="11.25" customHeight="1">
      <c r="A8" s="7"/>
      <c r="B8" s="7"/>
      <c r="C8" s="7"/>
      <c r="D8" s="7"/>
      <c r="E8" s="7"/>
      <c r="F8" s="7"/>
      <c r="G8" s="7"/>
      <c r="H8" s="7"/>
      <c r="I8" s="7"/>
      <c r="J8" s="7"/>
      <c r="K8" s="7"/>
      <c r="L8" s="299"/>
      <c r="M8" s="7"/>
      <c r="N8" s="7"/>
      <c r="O8" s="7"/>
      <c r="P8" s="7"/>
      <c r="Q8" s="7"/>
      <c r="R8" s="7"/>
      <c r="S8" s="7"/>
      <c r="T8" s="7"/>
      <c r="U8" s="7"/>
      <c r="V8" s="7"/>
      <c r="W8" s="7"/>
      <c r="X8" s="7"/>
      <c r="Y8" s="7"/>
    </row>
    <row r="9" spans="1:25" ht="11.25" customHeight="1">
      <c r="A9" s="7"/>
      <c r="B9" s="7"/>
      <c r="C9" s="7"/>
      <c r="D9" s="7"/>
      <c r="E9" s="7"/>
      <c r="F9" s="7"/>
      <c r="G9" s="7"/>
      <c r="H9" s="7"/>
      <c r="I9" s="7"/>
      <c r="J9" s="7"/>
      <c r="K9" s="7"/>
      <c r="L9" s="299"/>
      <c r="M9" s="7"/>
      <c r="N9" s="7"/>
      <c r="O9" s="7"/>
      <c r="P9" s="7"/>
      <c r="Q9" s="7"/>
      <c r="R9" s="7"/>
      <c r="S9" s="7"/>
      <c r="T9" s="7"/>
      <c r="U9" s="7"/>
      <c r="V9" s="7"/>
      <c r="W9" s="7"/>
      <c r="X9" s="7"/>
      <c r="Y9" s="7"/>
    </row>
    <row r="10" spans="1:25" ht="11.25" customHeight="1">
      <c r="A10" s="7"/>
      <c r="B10" s="7"/>
      <c r="C10" s="7"/>
      <c r="D10" s="7"/>
      <c r="E10" s="7"/>
      <c r="F10" s="7"/>
      <c r="G10" s="7"/>
      <c r="H10" s="7"/>
      <c r="I10" s="7"/>
      <c r="J10" s="7"/>
      <c r="K10" s="7"/>
      <c r="L10" s="299"/>
      <c r="M10" s="7"/>
      <c r="N10" s="7"/>
      <c r="O10" s="7"/>
      <c r="P10" s="7"/>
      <c r="Q10" s="7"/>
      <c r="R10" s="7"/>
      <c r="S10" s="7"/>
      <c r="T10" s="7"/>
      <c r="U10" s="7"/>
      <c r="V10" s="7"/>
      <c r="W10" s="7"/>
      <c r="X10" s="7"/>
      <c r="Y10" s="7"/>
    </row>
    <row r="11" spans="1:25" s="325" customFormat="1" ht="11.25" customHeight="1">
      <c r="A11" s="7"/>
      <c r="B11" s="7"/>
      <c r="C11" s="7"/>
      <c r="D11" s="7"/>
      <c r="E11" s="7"/>
      <c r="F11" s="7"/>
      <c r="G11" s="7"/>
      <c r="H11" s="7"/>
      <c r="I11" s="7"/>
      <c r="J11" s="7"/>
      <c r="K11" s="7"/>
      <c r="L11" s="299"/>
      <c r="M11" s="7"/>
      <c r="N11" s="7"/>
      <c r="O11" s="7"/>
      <c r="P11" s="7"/>
      <c r="Q11" s="7"/>
      <c r="R11" s="7"/>
      <c r="S11" s="7"/>
      <c r="T11" s="7"/>
      <c r="U11" s="7"/>
      <c r="V11" s="7"/>
      <c r="W11" s="7"/>
      <c r="X11" s="7"/>
      <c r="Y11" s="7"/>
    </row>
    <row r="12" spans="1:25" s="325" customFormat="1" ht="11.25" customHeight="1">
      <c r="A12" s="7"/>
      <c r="B12" s="7"/>
      <c r="C12" s="7"/>
      <c r="D12" s="7"/>
      <c r="E12" s="7"/>
      <c r="F12" s="7"/>
      <c r="G12" s="7"/>
      <c r="H12" s="7"/>
      <c r="I12" s="7"/>
      <c r="J12" s="7"/>
      <c r="K12" s="7"/>
      <c r="L12" s="299"/>
      <c r="M12" s="7"/>
      <c r="N12" s="7"/>
      <c r="O12" s="7"/>
      <c r="P12" s="7"/>
      <c r="Q12" s="7"/>
      <c r="R12" s="7"/>
      <c r="S12" s="7"/>
      <c r="T12" s="7"/>
      <c r="U12" s="7"/>
      <c r="V12" s="7"/>
      <c r="W12" s="7"/>
      <c r="X12" s="7"/>
      <c r="Y12" s="7"/>
    </row>
    <row r="13" spans="1:25" ht="11.25" customHeight="1">
      <c r="A13" s="7"/>
      <c r="B13" s="7"/>
      <c r="C13" s="7"/>
      <c r="D13" s="7"/>
      <c r="E13" s="7"/>
      <c r="F13" s="7"/>
      <c r="G13" s="7"/>
      <c r="H13" s="7"/>
      <c r="I13" s="7"/>
      <c r="J13" s="7"/>
      <c r="K13" s="7"/>
      <c r="L13" s="299"/>
      <c r="M13" s="7"/>
      <c r="N13" s="7"/>
      <c r="O13" s="7"/>
      <c r="P13" s="7"/>
      <c r="Q13" s="7"/>
      <c r="R13" s="7"/>
      <c r="S13" s="7"/>
      <c r="T13" s="7"/>
      <c r="U13" s="7"/>
      <c r="V13" s="7"/>
      <c r="W13" s="7"/>
      <c r="X13" s="7"/>
      <c r="Y13" s="7"/>
    </row>
    <row r="14" spans="1:25" s="325" customFormat="1" ht="11.25" customHeight="1">
      <c r="A14" s="7"/>
      <c r="B14" s="7"/>
      <c r="C14" s="7"/>
      <c r="D14" s="7"/>
      <c r="E14" s="7"/>
      <c r="F14" s="7"/>
      <c r="G14" s="7"/>
      <c r="H14" s="7"/>
      <c r="I14" s="7"/>
      <c r="J14" s="7"/>
      <c r="K14" s="7"/>
      <c r="L14" s="299"/>
      <c r="M14" s="7"/>
      <c r="N14" s="7"/>
      <c r="O14" s="7"/>
      <c r="P14" s="7"/>
      <c r="Q14" s="7"/>
      <c r="R14" s="7"/>
      <c r="S14" s="7"/>
      <c r="T14" s="7"/>
      <c r="U14" s="7"/>
      <c r="V14" s="7"/>
      <c r="W14" s="7"/>
      <c r="X14" s="7"/>
      <c r="Y14" s="7"/>
    </row>
    <row r="15" spans="1:25" s="325" customFormat="1" ht="11.25" customHeight="1">
      <c r="A15" s="7"/>
      <c r="B15" s="7"/>
      <c r="C15" s="7"/>
      <c r="D15" s="7"/>
      <c r="E15" s="7"/>
      <c r="F15" s="7"/>
      <c r="G15" s="7"/>
      <c r="H15" s="7"/>
      <c r="I15" s="7"/>
      <c r="J15" s="7"/>
      <c r="K15" s="7"/>
      <c r="L15" s="299"/>
      <c r="M15" s="7"/>
      <c r="N15" s="7"/>
      <c r="O15" s="7"/>
      <c r="P15" s="7"/>
      <c r="Q15" s="7"/>
      <c r="R15" s="7"/>
      <c r="S15" s="7"/>
      <c r="T15" s="7"/>
      <c r="U15" s="7"/>
      <c r="V15" s="7"/>
      <c r="W15" s="7"/>
      <c r="X15" s="7"/>
      <c r="Y15" s="7"/>
    </row>
    <row r="16" spans="1:25" ht="11.25" customHeight="1">
      <c r="A16" s="7"/>
      <c r="B16" s="7"/>
      <c r="C16" s="7"/>
      <c r="D16" s="7"/>
      <c r="E16" s="7"/>
      <c r="F16" s="7"/>
      <c r="G16" s="7"/>
      <c r="H16" s="7"/>
      <c r="I16" s="7"/>
      <c r="J16" s="7"/>
      <c r="K16" s="7"/>
      <c r="L16" s="299"/>
      <c r="M16" s="7"/>
      <c r="N16" s="7"/>
      <c r="O16" s="7"/>
      <c r="P16" s="7"/>
      <c r="Q16" s="7"/>
      <c r="R16" s="7"/>
      <c r="S16" s="7"/>
      <c r="T16" s="7"/>
      <c r="U16" s="7"/>
      <c r="V16" s="7"/>
      <c r="W16" s="7"/>
      <c r="X16" s="7"/>
      <c r="Y16" s="7"/>
    </row>
    <row r="17" spans="1:25" ht="11.25" customHeight="1">
      <c r="A17" s="7"/>
      <c r="B17" s="7"/>
      <c r="C17" s="7"/>
      <c r="D17" s="7"/>
      <c r="E17" s="7"/>
      <c r="F17" s="7"/>
      <c r="G17" s="7"/>
      <c r="H17" s="7"/>
      <c r="I17" s="7"/>
      <c r="J17" s="7"/>
      <c r="K17" s="7"/>
      <c r="L17" s="299"/>
      <c r="M17" s="7"/>
      <c r="N17" s="7"/>
      <c r="O17" s="7"/>
      <c r="P17" s="7"/>
      <c r="Q17" s="7"/>
      <c r="R17" s="7"/>
      <c r="S17" s="7"/>
      <c r="T17" s="7"/>
      <c r="U17" s="7"/>
      <c r="V17" s="7"/>
      <c r="W17" s="7"/>
      <c r="X17" s="7"/>
      <c r="Y17" s="7"/>
    </row>
    <row r="18" spans="1:25" ht="11.25" customHeight="1" thickBot="1">
      <c r="A18" s="7"/>
      <c r="B18" s="7"/>
      <c r="C18" s="7"/>
      <c r="D18" s="7"/>
      <c r="E18" s="7"/>
      <c r="F18" s="7"/>
      <c r="G18" s="7"/>
      <c r="H18" s="7"/>
      <c r="I18" s="7"/>
      <c r="J18" s="7"/>
      <c r="K18" s="7"/>
      <c r="L18" s="299"/>
      <c r="M18" s="7"/>
      <c r="N18" s="7"/>
      <c r="O18" s="7"/>
      <c r="P18" s="7"/>
      <c r="Q18" s="7"/>
      <c r="R18" s="7"/>
      <c r="S18" s="7"/>
      <c r="T18" s="7"/>
      <c r="U18" s="7"/>
      <c r="V18" s="7"/>
      <c r="W18" s="7"/>
      <c r="X18" s="7"/>
      <c r="Y18" s="7"/>
    </row>
    <row r="19" spans="1:25" ht="13.5" thickBot="1">
      <c r="A19" s="7"/>
      <c r="B19" s="32" t="s">
        <v>337</v>
      </c>
      <c r="D19" s="7"/>
      <c r="E19" s="7"/>
      <c r="F19" s="7"/>
      <c r="G19" s="7"/>
      <c r="H19" s="7"/>
      <c r="I19" s="7"/>
      <c r="J19" s="7"/>
      <c r="K19" s="7"/>
      <c r="L19" s="299"/>
      <c r="M19" s="7"/>
      <c r="N19" s="7"/>
      <c r="O19" s="7"/>
      <c r="P19" s="7"/>
      <c r="Q19" s="7"/>
      <c r="R19" s="7"/>
      <c r="S19" s="7"/>
      <c r="T19" s="7"/>
      <c r="U19" s="7"/>
      <c r="V19" s="7"/>
      <c r="W19" s="7"/>
      <c r="X19" s="7"/>
      <c r="Y19" s="7"/>
    </row>
    <row r="20" spans="1:25" s="295" customFormat="1" ht="11.25" customHeight="1" thickBot="1">
      <c r="A20" s="7"/>
      <c r="B20"/>
      <c r="C20"/>
      <c r="D20" s="7"/>
      <c r="E20" s="7"/>
      <c r="F20" s="7"/>
      <c r="G20" s="7"/>
      <c r="H20" s="7"/>
      <c r="I20" s="7"/>
      <c r="J20" s="7"/>
      <c r="K20" s="7"/>
      <c r="L20" s="299"/>
      <c r="M20" s="7"/>
      <c r="N20" s="7"/>
      <c r="O20" s="7"/>
      <c r="P20" s="7"/>
      <c r="Q20" s="7"/>
      <c r="R20" s="7"/>
      <c r="S20" s="7"/>
      <c r="T20" s="7"/>
      <c r="U20" s="7"/>
      <c r="V20" s="7"/>
      <c r="W20" s="7"/>
      <c r="X20" s="7"/>
      <c r="Y20" s="7"/>
    </row>
    <row r="21" spans="1:25" ht="11.25" customHeight="1">
      <c r="A21" s="7"/>
      <c r="B21" s="26" t="s">
        <v>306</v>
      </c>
      <c r="C21" s="274">
        <v>2500</v>
      </c>
      <c r="D21" s="7"/>
      <c r="E21" s="7"/>
      <c r="F21" s="7"/>
      <c r="G21" s="7"/>
      <c r="H21" s="7"/>
      <c r="I21" s="7"/>
      <c r="J21" s="7"/>
      <c r="K21" s="7"/>
      <c r="L21" s="299"/>
      <c r="M21" s="7"/>
      <c r="N21" s="7"/>
      <c r="O21" s="7"/>
      <c r="P21" s="7"/>
      <c r="Q21" s="7"/>
      <c r="R21" s="7"/>
      <c r="S21" s="7"/>
      <c r="T21" s="7"/>
      <c r="U21" s="7"/>
      <c r="V21" s="7"/>
      <c r="W21" s="7"/>
      <c r="X21" s="7"/>
      <c r="Y21" s="7"/>
    </row>
    <row r="22" spans="1:25" ht="11.25" customHeight="1">
      <c r="A22" s="7"/>
      <c r="B22" s="28" t="s">
        <v>307</v>
      </c>
      <c r="C22" s="275">
        <v>25</v>
      </c>
      <c r="D22" s="7"/>
      <c r="E22" s="7"/>
      <c r="F22" s="7"/>
      <c r="G22" s="7"/>
      <c r="H22" s="7"/>
      <c r="I22" s="7"/>
      <c r="J22" s="7"/>
      <c r="K22" s="7"/>
      <c r="L22" s="299"/>
      <c r="M22" s="7"/>
      <c r="N22" s="7"/>
      <c r="O22" s="7"/>
      <c r="P22" s="7"/>
      <c r="Q22" s="7"/>
      <c r="R22" s="7"/>
      <c r="S22" s="7"/>
      <c r="T22" s="7"/>
      <c r="U22" s="7"/>
      <c r="V22" s="7"/>
      <c r="W22" s="7"/>
      <c r="X22" s="7"/>
      <c r="Y22" s="7"/>
    </row>
    <row r="23" spans="1:25" ht="11.25" customHeight="1">
      <c r="A23" s="7"/>
      <c r="B23" s="28" t="s">
        <v>308</v>
      </c>
      <c r="C23" s="275">
        <v>25</v>
      </c>
      <c r="D23" s="7"/>
      <c r="E23" s="7"/>
      <c r="F23" s="7"/>
      <c r="G23" s="7"/>
      <c r="H23" s="7"/>
      <c r="I23" s="7"/>
      <c r="J23" s="7"/>
      <c r="K23" s="7"/>
      <c r="L23" s="299"/>
      <c r="M23" s="7"/>
      <c r="N23" s="7"/>
      <c r="O23" s="7"/>
      <c r="P23" s="7"/>
      <c r="Q23" s="7"/>
      <c r="R23" s="7"/>
      <c r="S23" s="7"/>
      <c r="T23" s="7"/>
      <c r="U23" s="7"/>
      <c r="V23" s="7"/>
      <c r="W23" s="7"/>
      <c r="X23" s="7"/>
      <c r="Y23" s="7"/>
    </row>
    <row r="24" spans="1:25" ht="11.25" customHeight="1" thickBot="1">
      <c r="A24" s="7"/>
      <c r="B24" s="31" t="s">
        <v>309</v>
      </c>
      <c r="C24" s="276">
        <v>15</v>
      </c>
      <c r="D24" s="7"/>
      <c r="E24" s="7"/>
      <c r="F24" s="7"/>
      <c r="G24" s="7"/>
      <c r="H24" s="7"/>
      <c r="I24" s="7"/>
      <c r="J24" s="7"/>
      <c r="K24" s="7"/>
      <c r="L24" s="299"/>
      <c r="M24" s="7"/>
      <c r="N24" s="7"/>
      <c r="O24" s="7"/>
      <c r="P24" s="7"/>
      <c r="Q24" s="7"/>
      <c r="R24" s="7"/>
      <c r="S24" s="7"/>
      <c r="T24" s="7"/>
      <c r="U24" s="7"/>
      <c r="V24" s="7"/>
      <c r="W24" s="7"/>
      <c r="X24" s="7"/>
      <c r="Y24" s="7"/>
    </row>
    <row r="25" spans="1:25" ht="11.25" customHeight="1" thickBot="1">
      <c r="A25" s="7"/>
      <c r="B25" s="279"/>
      <c r="C25" s="279"/>
      <c r="D25" s="279"/>
      <c r="E25" s="279"/>
      <c r="F25" s="279"/>
      <c r="G25" s="279"/>
      <c r="H25" s="279"/>
      <c r="I25" s="7"/>
      <c r="J25" s="7"/>
      <c r="K25" s="7"/>
      <c r="L25" s="299"/>
      <c r="M25" s="7"/>
      <c r="N25" s="7"/>
      <c r="O25" s="7"/>
      <c r="P25" s="7"/>
      <c r="Q25" s="7"/>
      <c r="R25" s="7"/>
      <c r="S25" s="7"/>
      <c r="T25" s="7"/>
      <c r="U25" s="7"/>
      <c r="V25" s="7"/>
      <c r="W25" s="7"/>
      <c r="X25" s="7"/>
      <c r="Y25" s="7"/>
    </row>
    <row r="26" spans="1:25" ht="13.5" thickBot="1">
      <c r="A26" s="7"/>
      <c r="B26" s="32" t="s">
        <v>338</v>
      </c>
      <c r="C26" s="345"/>
      <c r="D26" s="345"/>
      <c r="E26" s="345"/>
      <c r="F26" s="345"/>
      <c r="G26" s="345"/>
      <c r="H26" s="345"/>
      <c r="I26" s="7"/>
      <c r="J26" s="7"/>
      <c r="K26" s="7"/>
      <c r="L26" s="299"/>
      <c r="M26" s="7"/>
      <c r="N26" s="7"/>
      <c r="O26" s="7"/>
      <c r="P26" s="7"/>
      <c r="Q26" s="7"/>
      <c r="R26" s="7"/>
      <c r="S26" s="7"/>
      <c r="T26" s="7"/>
      <c r="U26" s="7"/>
      <c r="V26" s="7"/>
      <c r="W26" s="7"/>
      <c r="X26" s="7"/>
      <c r="Y26" s="7"/>
    </row>
    <row r="27" spans="1:25" ht="11.25" customHeight="1">
      <c r="L27" s="299"/>
    </row>
    <row r="28" spans="1:25" ht="11.25" customHeight="1">
      <c r="A28" s="7"/>
      <c r="B28" s="7"/>
      <c r="C28" s="7"/>
      <c r="D28" s="7"/>
      <c r="E28" s="433" t="s">
        <v>310</v>
      </c>
      <c r="F28" s="433"/>
      <c r="G28" s="433"/>
      <c r="H28" s="433"/>
      <c r="I28" s="7"/>
      <c r="J28" s="7"/>
      <c r="K28" s="7"/>
      <c r="L28" s="299"/>
      <c r="M28" s="7"/>
      <c r="N28" s="7"/>
      <c r="O28" s="7"/>
      <c r="P28" s="7"/>
      <c r="Q28" s="7"/>
      <c r="R28" s="7"/>
      <c r="S28" s="7"/>
      <c r="T28" s="7"/>
      <c r="U28" s="7"/>
      <c r="V28" s="7"/>
      <c r="W28" s="7"/>
      <c r="X28" s="7"/>
      <c r="Y28" s="7"/>
    </row>
    <row r="29" spans="1:25" ht="28.15" customHeight="1" thickBot="1">
      <c r="A29" s="7"/>
      <c r="B29" s="277" t="s">
        <v>93</v>
      </c>
      <c r="C29" s="94" t="s">
        <v>311</v>
      </c>
      <c r="D29" s="7"/>
      <c r="E29" s="35" t="s">
        <v>312</v>
      </c>
      <c r="F29" s="35" t="s">
        <v>313</v>
      </c>
      <c r="G29" s="35" t="s">
        <v>306</v>
      </c>
      <c r="H29" s="35" t="s">
        <v>314</v>
      </c>
      <c r="I29" s="7"/>
      <c r="J29" s="7"/>
      <c r="K29" s="7"/>
      <c r="L29" s="299"/>
      <c r="M29" s="7"/>
      <c r="N29" s="7"/>
      <c r="O29" s="7"/>
      <c r="P29" s="7"/>
      <c r="Q29" s="7"/>
      <c r="R29" s="7"/>
      <c r="S29" s="7"/>
      <c r="T29" s="7"/>
      <c r="U29" s="7"/>
      <c r="V29" s="7"/>
      <c r="W29" s="7"/>
      <c r="X29" s="7"/>
      <c r="Y29" s="7"/>
    </row>
    <row r="30" spans="1:25" ht="12.6" customHeight="1">
      <c r="A30" s="7"/>
      <c r="B30" s="7" t="s">
        <v>306</v>
      </c>
      <c r="C30" s="159">
        <f>C21</f>
        <v>2500</v>
      </c>
      <c r="D30" s="7"/>
      <c r="E30" s="142">
        <f t="shared" ref="E30:E33" si="0">F30/7</f>
        <v>89.285714285714292</v>
      </c>
      <c r="F30" s="142">
        <f t="shared" ref="F30:F33" si="1">C30/4</f>
        <v>625</v>
      </c>
      <c r="G30" s="142">
        <f t="shared" ref="G30:G33" si="2">C30</f>
        <v>2500</v>
      </c>
      <c r="H30" s="142">
        <f t="shared" ref="H30:H33" si="3">C30*12</f>
        <v>30000</v>
      </c>
      <c r="I30" s="7"/>
      <c r="J30" s="7"/>
      <c r="K30" s="7"/>
      <c r="L30" s="299"/>
      <c r="M30" s="7"/>
      <c r="N30" s="7"/>
      <c r="O30" s="7"/>
      <c r="P30" s="7"/>
      <c r="Q30" s="7"/>
      <c r="R30" s="7"/>
      <c r="S30" s="7"/>
      <c r="T30" s="7"/>
      <c r="U30" s="7"/>
      <c r="V30" s="7"/>
      <c r="W30" s="7"/>
      <c r="X30" s="7"/>
      <c r="Y30" s="7"/>
    </row>
    <row r="31" spans="1:25" ht="12.6" customHeight="1">
      <c r="A31" s="7"/>
      <c r="B31" s="7" t="s">
        <v>315</v>
      </c>
      <c r="C31" s="159">
        <f>C22</f>
        <v>25</v>
      </c>
      <c r="D31" s="7"/>
      <c r="E31" s="142">
        <f t="shared" si="0"/>
        <v>0.8928571428571429</v>
      </c>
      <c r="F31" s="142">
        <f t="shared" si="1"/>
        <v>6.25</v>
      </c>
      <c r="G31" s="142">
        <f t="shared" si="2"/>
        <v>25</v>
      </c>
      <c r="H31" s="142">
        <f t="shared" si="3"/>
        <v>300</v>
      </c>
      <c r="I31" s="7"/>
      <c r="J31" s="7"/>
      <c r="K31" s="7"/>
      <c r="L31" s="299"/>
      <c r="M31" s="7"/>
      <c r="N31" s="7"/>
      <c r="O31" s="7"/>
      <c r="P31" s="7"/>
      <c r="Q31" s="7"/>
      <c r="R31" s="7"/>
      <c r="S31" s="7"/>
      <c r="T31" s="7"/>
      <c r="U31" s="7"/>
      <c r="V31" s="7"/>
      <c r="W31" s="7"/>
      <c r="X31" s="7"/>
      <c r="Y31" s="7"/>
    </row>
    <row r="32" spans="1:25" ht="12.6" customHeight="1">
      <c r="A32" s="7"/>
      <c r="B32" s="7" t="s">
        <v>316</v>
      </c>
      <c r="C32" s="159">
        <f>C23</f>
        <v>25</v>
      </c>
      <c r="D32" s="7"/>
      <c r="E32" s="142">
        <f t="shared" si="0"/>
        <v>0.8928571428571429</v>
      </c>
      <c r="F32" s="142">
        <f t="shared" si="1"/>
        <v>6.25</v>
      </c>
      <c r="G32" s="142">
        <f t="shared" si="2"/>
        <v>25</v>
      </c>
      <c r="H32" s="142">
        <f t="shared" si="3"/>
        <v>300</v>
      </c>
      <c r="I32" s="7"/>
      <c r="J32" s="7"/>
      <c r="K32" s="7"/>
      <c r="L32" s="299"/>
      <c r="M32" s="7"/>
      <c r="N32" s="7"/>
      <c r="O32" s="7"/>
      <c r="P32" s="7"/>
      <c r="Q32" s="7"/>
      <c r="R32" s="7"/>
      <c r="S32" s="7"/>
      <c r="T32" s="7"/>
      <c r="U32" s="7"/>
      <c r="V32" s="7"/>
      <c r="W32" s="7"/>
      <c r="X32" s="7"/>
      <c r="Y32" s="7"/>
    </row>
    <row r="33" spans="1:25" ht="12.6" customHeight="1">
      <c r="A33" s="7"/>
      <c r="B33" s="7" t="s">
        <v>317</v>
      </c>
      <c r="C33" s="159">
        <f>C24</f>
        <v>15</v>
      </c>
      <c r="D33" s="7"/>
      <c r="E33" s="142">
        <f t="shared" si="0"/>
        <v>0.5357142857142857</v>
      </c>
      <c r="F33" s="142">
        <f t="shared" si="1"/>
        <v>3.75</v>
      </c>
      <c r="G33" s="142">
        <f t="shared" si="2"/>
        <v>15</v>
      </c>
      <c r="H33" s="142">
        <f t="shared" si="3"/>
        <v>180</v>
      </c>
      <c r="I33" s="7"/>
      <c r="J33" s="7"/>
      <c r="K33" s="7"/>
      <c r="L33" s="299"/>
      <c r="M33" s="7"/>
      <c r="N33" s="7"/>
      <c r="O33" s="7"/>
      <c r="P33" s="7"/>
      <c r="Q33" s="7"/>
      <c r="R33" s="7"/>
      <c r="S33" s="7"/>
      <c r="T33" s="7"/>
      <c r="U33" s="7"/>
      <c r="V33" s="7"/>
      <c r="W33" s="7"/>
      <c r="X33" s="7"/>
      <c r="Y33" s="7"/>
    </row>
    <row r="34" spans="1:25" ht="12.75" thickBot="1">
      <c r="A34" s="7"/>
      <c r="B34" s="42" t="s">
        <v>318</v>
      </c>
      <c r="C34" s="42">
        <f>SUM(C30:C33)</f>
        <v>2565</v>
      </c>
      <c r="D34" s="279"/>
      <c r="E34" s="42">
        <f t="shared" ref="E34:H34" si="4">SUM(E30:E33)</f>
        <v>91.607142857142861</v>
      </c>
      <c r="F34" s="42">
        <f t="shared" si="4"/>
        <v>641.25</v>
      </c>
      <c r="G34" s="42">
        <f t="shared" si="4"/>
        <v>2565</v>
      </c>
      <c r="H34" s="42">
        <f t="shared" si="4"/>
        <v>30780</v>
      </c>
      <c r="I34" s="7"/>
      <c r="J34" s="7"/>
      <c r="K34" s="7"/>
      <c r="L34" s="299"/>
      <c r="M34" s="7"/>
      <c r="N34" s="7"/>
      <c r="O34" s="7"/>
      <c r="P34" s="7"/>
      <c r="Q34" s="7"/>
      <c r="R34" s="7"/>
      <c r="S34" s="7"/>
      <c r="T34" s="7"/>
      <c r="U34" s="7"/>
      <c r="V34" s="7"/>
      <c r="W34" s="7"/>
      <c r="X34" s="7"/>
      <c r="Y34" s="7"/>
    </row>
    <row r="35" spans="1:25" ht="11.25" customHeight="1">
      <c r="A35" s="7"/>
      <c r="I35" s="7"/>
      <c r="J35" s="7"/>
      <c r="K35" s="7"/>
      <c r="L35" s="299"/>
      <c r="M35" s="7"/>
      <c r="N35" s="7"/>
      <c r="O35" s="7"/>
      <c r="P35" s="7"/>
      <c r="Q35" s="7"/>
      <c r="R35" s="7"/>
      <c r="S35" s="7"/>
      <c r="T35" s="7"/>
      <c r="U35" s="7"/>
      <c r="V35" s="7"/>
      <c r="W35" s="7"/>
      <c r="X35" s="7"/>
      <c r="Y35" s="7"/>
    </row>
    <row r="36" spans="1:25" ht="11.25" customHeight="1">
      <c r="A36" s="7"/>
      <c r="I36" s="7"/>
      <c r="J36" s="7"/>
      <c r="K36" s="7"/>
      <c r="L36" s="299"/>
      <c r="M36" s="7"/>
      <c r="N36" s="7"/>
      <c r="O36" s="7"/>
      <c r="P36" s="7"/>
      <c r="Q36" s="7"/>
      <c r="R36" s="7"/>
      <c r="S36" s="7"/>
      <c r="T36" s="7"/>
      <c r="U36" s="7"/>
      <c r="V36" s="7"/>
      <c r="W36" s="7"/>
      <c r="X36" s="7"/>
      <c r="Y36" s="7"/>
    </row>
    <row r="37" spans="1:25" s="380" customFormat="1" ht="11.25" customHeight="1">
      <c r="A37" s="7"/>
      <c r="I37" s="7"/>
      <c r="J37" s="7"/>
      <c r="K37" s="7"/>
      <c r="L37" s="299"/>
      <c r="M37" s="7"/>
      <c r="N37" s="7"/>
      <c r="O37" s="7"/>
      <c r="P37" s="7"/>
      <c r="Q37" s="7"/>
      <c r="R37" s="7"/>
      <c r="S37" s="7"/>
      <c r="T37" s="7"/>
      <c r="U37" s="7"/>
      <c r="V37" s="7"/>
      <c r="W37" s="7"/>
      <c r="X37" s="7"/>
      <c r="Y37" s="7"/>
    </row>
    <row r="38" spans="1:25" s="380" customFormat="1" ht="11.25" customHeight="1">
      <c r="A38" s="7"/>
      <c r="I38" s="7"/>
      <c r="J38" s="7"/>
      <c r="K38" s="7"/>
      <c r="L38" s="299"/>
      <c r="M38" s="7"/>
      <c r="N38" s="7"/>
      <c r="O38" s="7"/>
      <c r="P38" s="7"/>
      <c r="Q38" s="7"/>
      <c r="R38" s="7"/>
      <c r="S38" s="7"/>
      <c r="T38" s="7"/>
      <c r="U38" s="7"/>
      <c r="V38" s="7"/>
      <c r="W38" s="7"/>
      <c r="X38" s="7"/>
      <c r="Y38" s="7"/>
    </row>
    <row r="39" spans="1:25" s="380" customFormat="1" ht="11.25" customHeight="1">
      <c r="A39" s="7"/>
      <c r="I39" s="7"/>
      <c r="J39" s="7"/>
      <c r="K39" s="7"/>
      <c r="L39" s="299"/>
      <c r="M39" s="7"/>
      <c r="N39" s="7"/>
      <c r="O39" s="7"/>
      <c r="P39" s="7"/>
      <c r="Q39" s="7"/>
      <c r="R39" s="7"/>
      <c r="S39" s="7"/>
      <c r="T39" s="7"/>
      <c r="U39" s="7"/>
      <c r="V39" s="7"/>
      <c r="W39" s="7"/>
      <c r="X39" s="7"/>
      <c r="Y39" s="7"/>
    </row>
    <row r="40" spans="1:25" s="380" customFormat="1" ht="11.25" customHeight="1">
      <c r="A40" s="7"/>
      <c r="I40" s="7"/>
      <c r="J40" s="7"/>
      <c r="K40" s="7"/>
      <c r="L40" s="299"/>
      <c r="M40" s="7"/>
      <c r="N40" s="7"/>
      <c r="O40" s="7"/>
      <c r="P40" s="7"/>
      <c r="Q40" s="7"/>
      <c r="R40" s="7"/>
      <c r="S40" s="7"/>
      <c r="T40" s="7"/>
      <c r="U40" s="7"/>
      <c r="V40" s="7"/>
      <c r="W40" s="7"/>
      <c r="X40" s="7"/>
      <c r="Y40" s="7"/>
    </row>
    <row r="41" spans="1:25" ht="11.25" customHeight="1">
      <c r="A41" s="7"/>
      <c r="I41" s="7"/>
      <c r="J41" s="7"/>
      <c r="K41" s="7"/>
      <c r="L41" s="299"/>
      <c r="M41" s="7"/>
      <c r="N41" s="7"/>
      <c r="O41" s="7"/>
      <c r="P41" s="7"/>
      <c r="Q41" s="7"/>
      <c r="R41" s="7"/>
      <c r="S41" s="7"/>
      <c r="T41" s="7"/>
      <c r="U41" s="7"/>
      <c r="V41" s="7"/>
      <c r="W41" s="7"/>
      <c r="X41" s="7"/>
      <c r="Y41" s="7"/>
    </row>
    <row r="42" spans="1:25" ht="11.25" customHeight="1">
      <c r="A42" s="7"/>
      <c r="B42" s="7"/>
      <c r="C42" s="7"/>
      <c r="D42" s="7"/>
      <c r="E42" s="7"/>
      <c r="F42" s="7"/>
      <c r="G42" s="7"/>
      <c r="H42" s="7"/>
      <c r="I42" s="7"/>
      <c r="J42" s="7"/>
      <c r="K42" s="7"/>
      <c r="L42" s="299"/>
      <c r="M42" s="7"/>
      <c r="N42" s="7"/>
      <c r="O42" s="7"/>
      <c r="P42" s="7"/>
      <c r="Q42" s="7"/>
      <c r="R42" s="7"/>
      <c r="S42" s="7"/>
      <c r="T42" s="7"/>
      <c r="U42" s="7"/>
      <c r="V42" s="7"/>
      <c r="W42" s="7"/>
      <c r="X42" s="7"/>
      <c r="Y42" s="7"/>
    </row>
    <row r="43" spans="1:25" ht="11.25" customHeight="1">
      <c r="A43" s="7"/>
      <c r="B43" s="7"/>
      <c r="C43" s="7"/>
      <c r="D43" s="7"/>
      <c r="E43" s="7"/>
      <c r="F43" s="7"/>
      <c r="G43" s="7"/>
      <c r="H43" s="7"/>
      <c r="I43" s="7"/>
      <c r="J43" s="7"/>
      <c r="K43" s="7"/>
      <c r="L43" s="299"/>
      <c r="M43" s="7"/>
      <c r="N43" s="7"/>
      <c r="O43" s="7"/>
      <c r="P43" s="7"/>
      <c r="Q43" s="7"/>
      <c r="R43" s="7"/>
      <c r="S43" s="7"/>
      <c r="T43" s="7"/>
      <c r="U43" s="7"/>
      <c r="V43" s="7"/>
      <c r="W43" s="7"/>
      <c r="X43" s="7"/>
      <c r="Y43" s="7"/>
    </row>
    <row r="44" spans="1:25" ht="11.25" customHeight="1">
      <c r="A44" s="7"/>
      <c r="B44" s="25"/>
      <c r="C44" s="7"/>
      <c r="D44" s="7"/>
      <c r="E44" s="7"/>
      <c r="F44" s="7"/>
      <c r="G44" s="7"/>
      <c r="H44" s="7"/>
      <c r="I44" s="7"/>
      <c r="J44" s="7"/>
      <c r="K44" s="7"/>
      <c r="L44" s="299"/>
      <c r="M44" s="7"/>
      <c r="N44" s="7"/>
      <c r="O44" s="7"/>
      <c r="P44" s="7"/>
      <c r="Q44" s="7"/>
      <c r="R44" s="7"/>
      <c r="S44" s="7"/>
      <c r="T44" s="7"/>
      <c r="U44" s="7"/>
      <c r="V44" s="7"/>
      <c r="W44" s="7"/>
      <c r="X44" s="7"/>
      <c r="Y44" s="7"/>
    </row>
    <row r="45" spans="1:25" ht="11.25" customHeight="1">
      <c r="A45" s="7"/>
      <c r="B45" s="7"/>
      <c r="C45" s="7"/>
      <c r="D45" s="7"/>
      <c r="E45" s="7"/>
      <c r="F45" s="7"/>
      <c r="G45" s="7"/>
      <c r="H45" s="7"/>
      <c r="I45" s="7"/>
      <c r="J45" s="7"/>
      <c r="K45" s="7"/>
      <c r="L45" s="299"/>
      <c r="M45" s="7"/>
      <c r="N45" s="7"/>
      <c r="O45" s="7"/>
      <c r="P45" s="7"/>
      <c r="Q45" s="7"/>
      <c r="R45" s="7"/>
      <c r="S45" s="7"/>
      <c r="T45" s="7"/>
      <c r="U45" s="7"/>
      <c r="V45" s="7"/>
      <c r="W45" s="7"/>
      <c r="X45" s="7"/>
      <c r="Y45" s="7"/>
    </row>
    <row r="46" spans="1:25" ht="11.25" customHeight="1">
      <c r="A46" s="7"/>
      <c r="B46" s="7"/>
      <c r="C46" s="7"/>
      <c r="D46" s="7"/>
      <c r="E46" s="7"/>
      <c r="F46" s="7"/>
      <c r="G46" s="7"/>
      <c r="H46" s="7"/>
      <c r="I46" s="7"/>
      <c r="J46" s="7"/>
      <c r="K46" s="7"/>
      <c r="L46" s="299"/>
      <c r="M46" s="7"/>
      <c r="N46" s="7"/>
      <c r="O46" s="7"/>
      <c r="P46" s="7"/>
      <c r="Q46" s="7"/>
      <c r="R46" s="7"/>
      <c r="S46" s="7"/>
      <c r="T46" s="7"/>
      <c r="U46" s="7"/>
      <c r="V46" s="7"/>
      <c r="W46" s="7"/>
      <c r="X46" s="7"/>
      <c r="Y46" s="7"/>
    </row>
    <row r="47" spans="1:25" ht="11.25" customHeight="1">
      <c r="A47" s="7"/>
      <c r="B47" s="278"/>
      <c r="C47" s="7"/>
      <c r="D47" s="7"/>
      <c r="E47" s="7"/>
      <c r="F47" s="7"/>
      <c r="G47" s="7"/>
      <c r="H47" s="7"/>
      <c r="I47" s="7"/>
      <c r="J47" s="7"/>
      <c r="K47" s="7"/>
      <c r="L47" s="299"/>
      <c r="M47" s="7"/>
      <c r="N47" s="7"/>
      <c r="O47" s="7"/>
      <c r="P47" s="7"/>
      <c r="Q47" s="7"/>
      <c r="R47" s="7"/>
      <c r="S47" s="7"/>
      <c r="T47" s="7"/>
      <c r="U47" s="7"/>
      <c r="V47" s="7"/>
      <c r="W47" s="7"/>
      <c r="X47" s="7"/>
      <c r="Y47" s="7"/>
    </row>
    <row r="48" spans="1:25" ht="11.25" customHeight="1">
      <c r="A48" s="299"/>
      <c r="B48" s="299"/>
      <c r="C48" s="299"/>
      <c r="D48" s="299"/>
      <c r="E48" s="299"/>
      <c r="F48" s="299"/>
      <c r="G48" s="299"/>
      <c r="H48" s="299"/>
      <c r="I48" s="299"/>
      <c r="J48" s="299"/>
      <c r="K48" s="299"/>
      <c r="L48" s="299"/>
      <c r="M48" s="7"/>
      <c r="N48" s="7"/>
      <c r="O48" s="7"/>
      <c r="P48" s="7"/>
      <c r="Q48" s="7"/>
      <c r="R48" s="7"/>
      <c r="S48" s="7"/>
      <c r="T48" s="7"/>
      <c r="U48" s="7"/>
      <c r="V48" s="7"/>
      <c r="W48" s="7"/>
      <c r="X48" s="7"/>
      <c r="Y48" s="7"/>
    </row>
    <row r="49" spans="1:25" ht="11.25" customHeight="1">
      <c r="A49" s="7"/>
      <c r="B49" s="7"/>
      <c r="C49" s="7"/>
      <c r="D49" s="7"/>
      <c r="E49" s="7"/>
      <c r="F49" s="7"/>
      <c r="G49" s="7"/>
      <c r="H49" s="7"/>
      <c r="I49" s="7"/>
      <c r="J49" s="7"/>
      <c r="K49" s="7"/>
      <c r="L49" s="7"/>
      <c r="M49" s="7"/>
      <c r="N49" s="7"/>
      <c r="O49" s="7"/>
      <c r="P49" s="7"/>
      <c r="Q49" s="7"/>
      <c r="R49" s="7"/>
      <c r="S49" s="7"/>
      <c r="T49" s="7"/>
      <c r="U49" s="7"/>
      <c r="V49" s="7"/>
      <c r="W49" s="7"/>
      <c r="X49" s="7"/>
      <c r="Y49" s="7"/>
    </row>
    <row r="50" spans="1:25" ht="11.25" customHeight="1">
      <c r="A50" s="7"/>
      <c r="B50" s="7"/>
      <c r="C50" s="7"/>
      <c r="D50" s="7"/>
      <c r="E50" s="7"/>
      <c r="F50" s="7"/>
      <c r="G50" s="7"/>
      <c r="H50" s="7"/>
      <c r="I50" s="7"/>
      <c r="J50" s="7"/>
      <c r="K50" s="7"/>
      <c r="L50" s="7"/>
      <c r="M50" s="7"/>
      <c r="N50" s="7"/>
      <c r="O50" s="7"/>
      <c r="P50" s="7"/>
      <c r="Q50" s="7"/>
      <c r="R50" s="7"/>
      <c r="S50" s="7"/>
      <c r="T50" s="7"/>
      <c r="U50" s="7"/>
      <c r="V50" s="7"/>
      <c r="W50" s="7"/>
      <c r="X50" s="7"/>
      <c r="Y50" s="7"/>
    </row>
    <row r="51" spans="1:25" ht="11.25" customHeight="1">
      <c r="A51" s="7"/>
      <c r="B51" s="7"/>
      <c r="C51" s="7"/>
      <c r="D51" s="7"/>
      <c r="E51" s="7"/>
      <c r="F51" s="7"/>
      <c r="G51" s="7"/>
      <c r="H51" s="7"/>
      <c r="I51" s="7"/>
      <c r="J51" s="7"/>
      <c r="K51" s="7"/>
      <c r="L51" s="7"/>
      <c r="M51" s="7"/>
      <c r="N51" s="7"/>
      <c r="O51" s="7"/>
      <c r="P51" s="7"/>
      <c r="Q51" s="7"/>
      <c r="R51" s="7"/>
      <c r="S51" s="7"/>
      <c r="T51" s="7"/>
      <c r="U51" s="7"/>
      <c r="V51" s="7"/>
      <c r="W51" s="7"/>
      <c r="X51" s="7"/>
      <c r="Y51" s="7"/>
    </row>
    <row r="52" spans="1:25" ht="11.25" customHeight="1">
      <c r="A52" s="7"/>
      <c r="B52" s="7"/>
      <c r="C52" s="7"/>
      <c r="D52" s="7"/>
      <c r="E52" s="7"/>
      <c r="F52" s="7"/>
      <c r="G52" s="7"/>
      <c r="H52" s="7"/>
      <c r="I52" s="7"/>
      <c r="J52" s="7"/>
      <c r="K52" s="7"/>
      <c r="L52" s="7"/>
      <c r="M52" s="7"/>
      <c r="N52" s="7"/>
      <c r="O52" s="7"/>
      <c r="P52" s="7"/>
      <c r="Q52" s="7"/>
      <c r="R52" s="7"/>
      <c r="S52" s="7"/>
      <c r="T52" s="7"/>
      <c r="U52" s="7"/>
      <c r="V52" s="7"/>
      <c r="W52" s="7"/>
      <c r="X52" s="7"/>
      <c r="Y52" s="7"/>
    </row>
    <row r="53" spans="1:25" ht="11.25" customHeight="1">
      <c r="A53" s="7"/>
      <c r="B53" s="7"/>
      <c r="C53" s="7"/>
      <c r="D53" s="7"/>
      <c r="E53" s="7"/>
      <c r="F53" s="7"/>
      <c r="G53" s="7"/>
      <c r="H53" s="7"/>
      <c r="I53" s="7"/>
      <c r="J53" s="7"/>
      <c r="K53" s="7"/>
      <c r="L53" s="7"/>
      <c r="M53" s="7"/>
      <c r="N53" s="7"/>
      <c r="O53" s="7"/>
      <c r="P53" s="7"/>
      <c r="Q53" s="7"/>
      <c r="R53" s="7"/>
      <c r="S53" s="7"/>
      <c r="T53" s="7"/>
      <c r="U53" s="7"/>
      <c r="V53" s="7"/>
      <c r="W53" s="7"/>
      <c r="X53" s="7"/>
      <c r="Y53" s="7"/>
    </row>
    <row r="54" spans="1:25" ht="11.25" customHeight="1">
      <c r="A54" s="7"/>
      <c r="B54" s="7"/>
      <c r="C54" s="7"/>
      <c r="D54" s="7"/>
      <c r="E54" s="7"/>
      <c r="F54" s="7"/>
      <c r="G54" s="7"/>
      <c r="H54" s="7"/>
      <c r="I54" s="7"/>
      <c r="J54" s="7"/>
      <c r="K54" s="7"/>
      <c r="L54" s="7"/>
      <c r="M54" s="7"/>
      <c r="N54" s="7"/>
      <c r="O54" s="7"/>
      <c r="P54" s="7"/>
      <c r="Q54" s="7"/>
      <c r="R54" s="7"/>
      <c r="S54" s="7"/>
      <c r="T54" s="7"/>
      <c r="U54" s="7"/>
      <c r="V54" s="7"/>
      <c r="W54" s="7"/>
      <c r="X54" s="7"/>
      <c r="Y54" s="7"/>
    </row>
    <row r="55" spans="1:25" ht="11.25" customHeight="1">
      <c r="A55" s="7"/>
      <c r="B55" s="7"/>
      <c r="C55" s="7"/>
      <c r="D55" s="7"/>
      <c r="E55" s="7"/>
      <c r="F55" s="7"/>
      <c r="G55" s="7"/>
      <c r="H55" s="7"/>
      <c r="I55" s="7"/>
      <c r="J55" s="7"/>
      <c r="K55" s="7"/>
      <c r="L55" s="7"/>
      <c r="M55" s="7"/>
      <c r="N55" s="7"/>
      <c r="O55" s="7"/>
      <c r="P55" s="7"/>
      <c r="Q55" s="7"/>
      <c r="R55" s="7"/>
      <c r="S55" s="7"/>
      <c r="T55" s="7"/>
      <c r="U55" s="7"/>
      <c r="V55" s="7"/>
      <c r="W55" s="7"/>
      <c r="X55" s="7"/>
      <c r="Y55" s="7"/>
    </row>
    <row r="56" spans="1:25" ht="11.25" customHeight="1">
      <c r="A56" s="7"/>
      <c r="B56" s="7"/>
      <c r="C56" s="7"/>
      <c r="D56" s="7"/>
      <c r="E56" s="7"/>
      <c r="F56" s="7"/>
      <c r="G56" s="7"/>
      <c r="H56" s="7"/>
      <c r="I56" s="7"/>
      <c r="J56" s="7"/>
      <c r="K56" s="7"/>
      <c r="L56" s="7"/>
      <c r="M56" s="7"/>
      <c r="N56" s="7"/>
      <c r="O56" s="7"/>
      <c r="P56" s="7"/>
      <c r="Q56" s="7"/>
      <c r="R56" s="7"/>
      <c r="S56" s="7"/>
      <c r="T56" s="7"/>
      <c r="U56" s="7"/>
      <c r="V56" s="7"/>
      <c r="W56" s="7"/>
      <c r="X56" s="7"/>
      <c r="Y56" s="7"/>
    </row>
    <row r="57" spans="1:25" ht="11.25" customHeight="1">
      <c r="A57" s="7"/>
      <c r="B57" s="7"/>
      <c r="C57" s="7"/>
      <c r="D57" s="7"/>
      <c r="E57" s="7"/>
      <c r="F57" s="7"/>
      <c r="G57" s="7"/>
      <c r="H57" s="7"/>
      <c r="I57" s="7"/>
      <c r="J57" s="7"/>
      <c r="K57" s="7"/>
      <c r="L57" s="7"/>
      <c r="M57" s="7"/>
      <c r="N57" s="7"/>
      <c r="O57" s="7"/>
      <c r="P57" s="7"/>
      <c r="Q57" s="7"/>
      <c r="R57" s="7"/>
      <c r="S57" s="7"/>
      <c r="T57" s="7"/>
      <c r="U57" s="7"/>
      <c r="V57" s="7"/>
      <c r="W57" s="7"/>
      <c r="X57" s="7"/>
      <c r="Y57" s="7"/>
    </row>
    <row r="58" spans="1:25" ht="11.25" customHeight="1">
      <c r="A58" s="7"/>
      <c r="B58" s="7"/>
      <c r="C58" s="7"/>
      <c r="D58" s="7"/>
      <c r="E58" s="7"/>
      <c r="F58" s="7"/>
      <c r="G58" s="7"/>
      <c r="H58" s="7"/>
      <c r="I58" s="7"/>
      <c r="J58" s="7"/>
      <c r="K58" s="7"/>
      <c r="L58" s="7"/>
      <c r="M58" s="7"/>
      <c r="N58" s="7"/>
      <c r="O58" s="7"/>
      <c r="P58" s="7"/>
      <c r="Q58" s="7"/>
      <c r="R58" s="7"/>
      <c r="S58" s="7"/>
      <c r="T58" s="7"/>
      <c r="U58" s="7"/>
      <c r="V58" s="7"/>
      <c r="W58" s="7"/>
      <c r="X58" s="7"/>
      <c r="Y58" s="7"/>
    </row>
    <row r="59" spans="1:25" ht="11.25" customHeight="1">
      <c r="A59" s="7"/>
      <c r="B59" s="7"/>
      <c r="C59" s="7"/>
      <c r="D59" s="7"/>
      <c r="E59" s="7"/>
      <c r="F59" s="7"/>
      <c r="G59" s="7"/>
      <c r="H59" s="7"/>
      <c r="I59" s="7"/>
      <c r="J59" s="7"/>
      <c r="K59" s="7"/>
      <c r="L59" s="7"/>
      <c r="M59" s="7"/>
      <c r="N59" s="7"/>
      <c r="O59" s="7"/>
      <c r="P59" s="7"/>
      <c r="Q59" s="7"/>
      <c r="R59" s="7"/>
      <c r="S59" s="7"/>
      <c r="T59" s="7"/>
      <c r="U59" s="7"/>
      <c r="V59" s="7"/>
      <c r="W59" s="7"/>
      <c r="X59" s="7"/>
      <c r="Y59" s="7"/>
    </row>
    <row r="60" spans="1:25" ht="11.25" customHeight="1">
      <c r="A60" s="7"/>
      <c r="B60" s="7"/>
      <c r="C60" s="7"/>
      <c r="D60" s="7"/>
      <c r="E60" s="7"/>
      <c r="F60" s="7"/>
      <c r="G60" s="7"/>
      <c r="H60" s="7"/>
      <c r="I60" s="7"/>
      <c r="J60" s="7"/>
      <c r="K60" s="7"/>
      <c r="L60" s="7"/>
      <c r="M60" s="7"/>
      <c r="N60" s="7"/>
      <c r="O60" s="7"/>
      <c r="P60" s="7"/>
      <c r="Q60" s="7"/>
      <c r="R60" s="7"/>
      <c r="S60" s="7"/>
      <c r="T60" s="7"/>
      <c r="U60" s="7"/>
      <c r="V60" s="7"/>
      <c r="W60" s="7"/>
      <c r="X60" s="7"/>
      <c r="Y60" s="7"/>
    </row>
    <row r="61" spans="1:25" ht="11.25" customHeight="1">
      <c r="A61" s="7"/>
      <c r="B61" s="7"/>
      <c r="C61" s="7"/>
      <c r="D61" s="7"/>
      <c r="E61" s="7"/>
      <c r="F61" s="7"/>
      <c r="G61" s="7"/>
      <c r="H61" s="7"/>
      <c r="I61" s="7"/>
      <c r="J61" s="7"/>
      <c r="K61" s="7"/>
      <c r="L61" s="7"/>
      <c r="M61" s="7"/>
      <c r="N61" s="7"/>
      <c r="O61" s="7"/>
      <c r="P61" s="7"/>
      <c r="Q61" s="7"/>
      <c r="R61" s="7"/>
      <c r="S61" s="7"/>
      <c r="T61" s="7"/>
      <c r="U61" s="7"/>
      <c r="V61" s="7"/>
      <c r="W61" s="7"/>
      <c r="X61" s="7"/>
      <c r="Y61" s="7"/>
    </row>
    <row r="62" spans="1:25" ht="11.25" customHeight="1">
      <c r="A62" s="7"/>
      <c r="B62" s="7"/>
      <c r="C62" s="7"/>
      <c r="D62" s="7"/>
      <c r="E62" s="7"/>
      <c r="F62" s="7"/>
      <c r="G62" s="7"/>
      <c r="H62" s="7"/>
      <c r="I62" s="7"/>
      <c r="J62" s="7"/>
      <c r="K62" s="7"/>
      <c r="L62" s="7"/>
      <c r="M62" s="7"/>
      <c r="N62" s="7"/>
      <c r="O62" s="7"/>
      <c r="P62" s="7"/>
      <c r="Q62" s="7"/>
      <c r="R62" s="7"/>
      <c r="S62" s="7"/>
      <c r="T62" s="7"/>
      <c r="U62" s="7"/>
      <c r="V62" s="7"/>
      <c r="W62" s="7"/>
      <c r="X62" s="7"/>
      <c r="Y62" s="7"/>
    </row>
    <row r="63" spans="1:25" ht="11.25" customHeight="1">
      <c r="A63" s="7"/>
      <c r="B63" s="7"/>
      <c r="C63" s="7"/>
      <c r="D63" s="7"/>
      <c r="E63" s="7"/>
      <c r="F63" s="7"/>
      <c r="G63" s="7"/>
      <c r="H63" s="7"/>
      <c r="I63" s="7"/>
      <c r="J63" s="7"/>
      <c r="K63" s="7"/>
      <c r="L63" s="7"/>
      <c r="M63" s="7"/>
      <c r="N63" s="7"/>
      <c r="O63" s="7"/>
      <c r="P63" s="7"/>
      <c r="Q63" s="7"/>
      <c r="R63" s="7"/>
      <c r="S63" s="7"/>
      <c r="T63" s="7"/>
      <c r="U63" s="7"/>
      <c r="V63" s="7"/>
      <c r="W63" s="7"/>
      <c r="X63" s="7"/>
      <c r="Y63" s="7"/>
    </row>
    <row r="64" spans="1:25" ht="11.25" customHeight="1">
      <c r="A64" s="7"/>
      <c r="B64" s="7"/>
      <c r="C64" s="7"/>
      <c r="D64" s="7"/>
      <c r="E64" s="7"/>
      <c r="F64" s="7"/>
      <c r="G64" s="7"/>
      <c r="H64" s="7"/>
      <c r="I64" s="7"/>
      <c r="J64" s="7"/>
      <c r="K64" s="7"/>
      <c r="L64" s="7"/>
      <c r="M64" s="7"/>
      <c r="N64" s="7"/>
      <c r="O64" s="7"/>
      <c r="P64" s="7"/>
      <c r="Q64" s="7"/>
      <c r="R64" s="7"/>
      <c r="S64" s="7"/>
      <c r="T64" s="7"/>
      <c r="U64" s="7"/>
      <c r="V64" s="7"/>
      <c r="W64" s="7"/>
      <c r="X64" s="7"/>
      <c r="Y64" s="7"/>
    </row>
    <row r="65" spans="1:25" ht="11.25" customHeight="1">
      <c r="A65" s="7"/>
      <c r="B65" s="7"/>
      <c r="C65" s="7"/>
      <c r="D65" s="7"/>
      <c r="E65" s="7"/>
      <c r="F65" s="7"/>
      <c r="G65" s="7"/>
      <c r="H65" s="7"/>
      <c r="I65" s="7"/>
      <c r="J65" s="7"/>
      <c r="K65" s="7"/>
      <c r="L65" s="7"/>
      <c r="M65" s="7"/>
      <c r="N65" s="7"/>
      <c r="O65" s="7"/>
      <c r="P65" s="7"/>
      <c r="Q65" s="7"/>
      <c r="R65" s="7"/>
      <c r="S65" s="7"/>
      <c r="T65" s="7"/>
      <c r="U65" s="7"/>
      <c r="V65" s="7"/>
      <c r="W65" s="7"/>
      <c r="X65" s="7"/>
      <c r="Y65" s="7"/>
    </row>
    <row r="66" spans="1:25" ht="11.25" customHeight="1">
      <c r="A66" s="7"/>
      <c r="B66" s="7"/>
      <c r="C66" s="7"/>
      <c r="D66" s="7"/>
      <c r="E66" s="7"/>
      <c r="F66" s="7"/>
      <c r="G66" s="7"/>
      <c r="H66" s="7"/>
      <c r="I66" s="7"/>
      <c r="J66" s="7"/>
      <c r="K66" s="7"/>
      <c r="L66" s="7"/>
      <c r="M66" s="7"/>
      <c r="N66" s="7"/>
      <c r="O66" s="7"/>
      <c r="P66" s="7"/>
      <c r="Q66" s="7"/>
      <c r="R66" s="7"/>
      <c r="S66" s="7"/>
      <c r="T66" s="7"/>
      <c r="U66" s="7"/>
      <c r="V66" s="7"/>
      <c r="W66" s="7"/>
      <c r="X66" s="7"/>
      <c r="Y66" s="7"/>
    </row>
    <row r="67" spans="1:25" ht="11.25" customHeight="1">
      <c r="A67" s="7"/>
      <c r="B67" s="7"/>
      <c r="C67" s="7"/>
      <c r="D67" s="7"/>
      <c r="E67" s="7"/>
      <c r="F67" s="7"/>
      <c r="G67" s="7"/>
      <c r="H67" s="7"/>
      <c r="I67" s="7"/>
      <c r="J67" s="7"/>
      <c r="K67" s="7"/>
      <c r="L67" s="7"/>
      <c r="M67" s="7"/>
      <c r="N67" s="7"/>
      <c r="O67" s="7"/>
      <c r="P67" s="7"/>
      <c r="Q67" s="7"/>
      <c r="R67" s="7"/>
      <c r="S67" s="7"/>
      <c r="T67" s="7"/>
      <c r="U67" s="7"/>
      <c r="V67" s="7"/>
      <c r="W67" s="7"/>
      <c r="X67" s="7"/>
      <c r="Y67" s="7"/>
    </row>
    <row r="68" spans="1:25" ht="11.25" customHeight="1">
      <c r="A68" s="7"/>
      <c r="B68" s="7"/>
      <c r="C68" s="7"/>
      <c r="D68" s="7"/>
      <c r="E68" s="7"/>
      <c r="F68" s="7"/>
      <c r="G68" s="7"/>
      <c r="H68" s="7"/>
      <c r="I68" s="7"/>
      <c r="J68" s="7"/>
      <c r="K68" s="7"/>
      <c r="L68" s="7"/>
      <c r="M68" s="7"/>
      <c r="N68" s="7"/>
      <c r="O68" s="7"/>
      <c r="P68" s="7"/>
      <c r="Q68" s="7"/>
      <c r="R68" s="7"/>
      <c r="S68" s="7"/>
      <c r="T68" s="7"/>
      <c r="U68" s="7"/>
      <c r="V68" s="7"/>
      <c r="W68" s="7"/>
      <c r="X68" s="7"/>
      <c r="Y68" s="7"/>
    </row>
    <row r="69" spans="1:25" ht="11.25" customHeight="1">
      <c r="A69" s="7"/>
      <c r="B69" s="7"/>
      <c r="C69" s="7"/>
      <c r="D69" s="7"/>
      <c r="E69" s="7"/>
      <c r="F69" s="7"/>
      <c r="G69" s="7"/>
      <c r="H69" s="7"/>
      <c r="I69" s="7"/>
      <c r="J69" s="7"/>
      <c r="K69" s="7"/>
      <c r="L69" s="7"/>
      <c r="M69" s="7"/>
      <c r="N69" s="7"/>
      <c r="O69" s="7"/>
      <c r="P69" s="7"/>
      <c r="Q69" s="7"/>
      <c r="R69" s="7"/>
      <c r="S69" s="7"/>
      <c r="T69" s="7"/>
      <c r="U69" s="7"/>
      <c r="V69" s="7"/>
      <c r="W69" s="7"/>
      <c r="X69" s="7"/>
      <c r="Y69" s="7"/>
    </row>
    <row r="70" spans="1:25" ht="11.25" customHeight="1">
      <c r="A70" s="7"/>
      <c r="B70" s="7"/>
      <c r="C70" s="7"/>
      <c r="D70" s="7"/>
      <c r="E70" s="7"/>
      <c r="F70" s="7"/>
      <c r="G70" s="7"/>
      <c r="H70" s="7"/>
      <c r="I70" s="7"/>
      <c r="J70" s="7"/>
      <c r="K70" s="7"/>
      <c r="L70" s="7"/>
      <c r="M70" s="7"/>
      <c r="N70" s="7"/>
      <c r="O70" s="7"/>
      <c r="P70" s="7"/>
      <c r="Q70" s="7"/>
      <c r="R70" s="7"/>
      <c r="S70" s="7"/>
      <c r="T70" s="7"/>
      <c r="U70" s="7"/>
      <c r="V70" s="7"/>
      <c r="W70" s="7"/>
      <c r="X70" s="7"/>
      <c r="Y70" s="7"/>
    </row>
    <row r="71" spans="1:25" ht="11.25" customHeight="1">
      <c r="A71" s="7"/>
      <c r="B71" s="7"/>
      <c r="C71" s="7"/>
      <c r="D71" s="7"/>
      <c r="E71" s="7"/>
      <c r="F71" s="7"/>
      <c r="G71" s="7"/>
      <c r="H71" s="7"/>
      <c r="I71" s="7"/>
      <c r="J71" s="7"/>
      <c r="K71" s="7"/>
      <c r="L71" s="7"/>
      <c r="M71" s="7"/>
      <c r="N71" s="7"/>
      <c r="O71" s="7"/>
      <c r="P71" s="7"/>
      <c r="Q71" s="7"/>
      <c r="R71" s="7"/>
      <c r="S71" s="7"/>
      <c r="T71" s="7"/>
      <c r="U71" s="7"/>
      <c r="V71" s="7"/>
      <c r="W71" s="7"/>
      <c r="X71" s="7"/>
      <c r="Y71" s="7"/>
    </row>
    <row r="72" spans="1:25" ht="11.25" customHeight="1">
      <c r="A72" s="7"/>
      <c r="B72" s="7"/>
      <c r="C72" s="7"/>
      <c r="D72" s="7"/>
      <c r="E72" s="7"/>
      <c r="F72" s="7"/>
      <c r="G72" s="7"/>
      <c r="H72" s="7"/>
      <c r="I72" s="7"/>
      <c r="J72" s="7"/>
      <c r="K72" s="7"/>
      <c r="L72" s="7"/>
      <c r="M72" s="7"/>
      <c r="N72" s="7"/>
      <c r="O72" s="7"/>
      <c r="P72" s="7"/>
      <c r="Q72" s="7"/>
      <c r="R72" s="7"/>
      <c r="S72" s="7"/>
      <c r="T72" s="7"/>
      <c r="U72" s="7"/>
      <c r="V72" s="7"/>
      <c r="W72" s="7"/>
      <c r="X72" s="7"/>
      <c r="Y72" s="7"/>
    </row>
    <row r="73" spans="1:25" ht="11.25" customHeight="1">
      <c r="A73" s="7"/>
      <c r="B73" s="7"/>
      <c r="C73" s="7"/>
      <c r="D73" s="7"/>
      <c r="E73" s="7"/>
      <c r="F73" s="7"/>
      <c r="G73" s="7"/>
      <c r="H73" s="7"/>
      <c r="I73" s="7"/>
      <c r="J73" s="7"/>
      <c r="K73" s="7"/>
      <c r="L73" s="7"/>
      <c r="M73" s="7"/>
      <c r="N73" s="7"/>
      <c r="O73" s="7"/>
      <c r="P73" s="7"/>
      <c r="Q73" s="7"/>
      <c r="R73" s="7"/>
      <c r="S73" s="7"/>
      <c r="T73" s="7"/>
      <c r="U73" s="7"/>
      <c r="V73" s="7"/>
      <c r="W73" s="7"/>
      <c r="X73" s="7"/>
      <c r="Y73" s="7"/>
    </row>
    <row r="74" spans="1:25" ht="11.25" customHeight="1">
      <c r="A74" s="7"/>
      <c r="B74" s="7"/>
      <c r="C74" s="7"/>
      <c r="D74" s="7"/>
      <c r="E74" s="7"/>
      <c r="F74" s="7"/>
      <c r="G74" s="7"/>
      <c r="H74" s="7"/>
      <c r="I74" s="7"/>
      <c r="J74" s="7"/>
      <c r="K74" s="7"/>
      <c r="L74" s="7"/>
      <c r="M74" s="7"/>
      <c r="N74" s="7"/>
      <c r="O74" s="7"/>
      <c r="P74" s="7"/>
      <c r="Q74" s="7"/>
      <c r="R74" s="7"/>
      <c r="S74" s="7"/>
      <c r="T74" s="7"/>
      <c r="U74" s="7"/>
      <c r="V74" s="7"/>
      <c r="W74" s="7"/>
      <c r="X74" s="7"/>
      <c r="Y74" s="7"/>
    </row>
    <row r="75" spans="1:25" ht="11.25" customHeight="1">
      <c r="A75" s="7"/>
      <c r="B75" s="7"/>
      <c r="C75" s="7"/>
      <c r="D75" s="7"/>
      <c r="E75" s="7"/>
      <c r="F75" s="7"/>
      <c r="G75" s="7"/>
      <c r="H75" s="7"/>
      <c r="I75" s="7"/>
      <c r="J75" s="7"/>
      <c r="K75" s="7"/>
      <c r="L75" s="7"/>
      <c r="M75" s="7"/>
      <c r="N75" s="7"/>
      <c r="O75" s="7"/>
      <c r="P75" s="7"/>
      <c r="Q75" s="7"/>
      <c r="R75" s="7"/>
      <c r="S75" s="7"/>
      <c r="T75" s="7"/>
      <c r="U75" s="7"/>
      <c r="V75" s="7"/>
      <c r="W75" s="7"/>
      <c r="X75" s="7"/>
      <c r="Y75" s="7"/>
    </row>
    <row r="76" spans="1:25" ht="11.25" customHeight="1">
      <c r="A76" s="7"/>
      <c r="B76" s="7"/>
      <c r="C76" s="7"/>
      <c r="D76" s="7"/>
      <c r="E76" s="7"/>
      <c r="F76" s="7"/>
      <c r="G76" s="7"/>
      <c r="H76" s="7"/>
      <c r="I76" s="7"/>
      <c r="J76" s="7"/>
      <c r="K76" s="7"/>
      <c r="L76" s="7"/>
      <c r="M76" s="7"/>
      <c r="N76" s="7"/>
      <c r="O76" s="7"/>
      <c r="P76" s="7"/>
      <c r="Q76" s="7"/>
      <c r="R76" s="7"/>
      <c r="S76" s="7"/>
      <c r="T76" s="7"/>
      <c r="U76" s="7"/>
      <c r="V76" s="7"/>
      <c r="W76" s="7"/>
      <c r="X76" s="7"/>
      <c r="Y76" s="7"/>
    </row>
    <row r="77" spans="1:25" ht="11.25" customHeight="1">
      <c r="A77" s="7"/>
      <c r="B77" s="7"/>
      <c r="C77" s="7"/>
      <c r="D77" s="7"/>
      <c r="E77" s="7"/>
      <c r="F77" s="7"/>
      <c r="G77" s="7"/>
      <c r="H77" s="7"/>
      <c r="I77" s="7"/>
      <c r="J77" s="7"/>
      <c r="K77" s="7"/>
      <c r="L77" s="7"/>
      <c r="M77" s="7"/>
      <c r="N77" s="7"/>
      <c r="O77" s="7"/>
      <c r="P77" s="7"/>
      <c r="Q77" s="7"/>
      <c r="R77" s="7"/>
      <c r="S77" s="7"/>
      <c r="T77" s="7"/>
      <c r="U77" s="7"/>
      <c r="V77" s="7"/>
      <c r="W77" s="7"/>
      <c r="X77" s="7"/>
      <c r="Y77" s="7"/>
    </row>
    <row r="78" spans="1:25" ht="11.25" customHeight="1">
      <c r="A78" s="7"/>
      <c r="B78" s="7"/>
      <c r="C78" s="7"/>
      <c r="D78" s="7"/>
      <c r="E78" s="7"/>
      <c r="F78" s="7"/>
      <c r="G78" s="7"/>
      <c r="H78" s="7"/>
      <c r="I78" s="7"/>
      <c r="J78" s="7"/>
      <c r="K78" s="7"/>
      <c r="L78" s="7"/>
      <c r="M78" s="7"/>
      <c r="N78" s="7"/>
      <c r="O78" s="7"/>
      <c r="P78" s="7"/>
      <c r="Q78" s="7"/>
      <c r="R78" s="7"/>
      <c r="S78" s="7"/>
      <c r="T78" s="7"/>
      <c r="U78" s="7"/>
      <c r="V78" s="7"/>
      <c r="W78" s="7"/>
      <c r="X78" s="7"/>
      <c r="Y78" s="7"/>
    </row>
    <row r="79" spans="1:25" ht="11.25" customHeight="1">
      <c r="A79" s="7"/>
      <c r="B79" s="7"/>
      <c r="C79" s="7"/>
      <c r="D79" s="7"/>
      <c r="E79" s="7"/>
      <c r="F79" s="7"/>
      <c r="G79" s="7"/>
      <c r="H79" s="7"/>
      <c r="I79" s="7"/>
      <c r="J79" s="7"/>
      <c r="K79" s="7"/>
      <c r="L79" s="7"/>
      <c r="M79" s="7"/>
      <c r="N79" s="7"/>
      <c r="O79" s="7"/>
      <c r="P79" s="7"/>
      <c r="Q79" s="7"/>
      <c r="R79" s="7"/>
      <c r="S79" s="7"/>
      <c r="T79" s="7"/>
      <c r="U79" s="7"/>
      <c r="V79" s="7"/>
      <c r="W79" s="7"/>
      <c r="X79" s="7"/>
      <c r="Y79" s="7"/>
    </row>
    <row r="80" spans="1:25" ht="11.25" customHeight="1">
      <c r="A80" s="7"/>
      <c r="B80" s="7"/>
      <c r="C80" s="7"/>
      <c r="D80" s="7"/>
      <c r="E80" s="7"/>
      <c r="F80" s="7"/>
      <c r="G80" s="7"/>
      <c r="H80" s="7"/>
      <c r="I80" s="7"/>
      <c r="J80" s="7"/>
      <c r="K80" s="7"/>
      <c r="L80" s="7"/>
      <c r="M80" s="7"/>
      <c r="N80" s="7"/>
      <c r="O80" s="7"/>
      <c r="P80" s="7"/>
      <c r="Q80" s="7"/>
      <c r="R80" s="7"/>
      <c r="S80" s="7"/>
      <c r="T80" s="7"/>
      <c r="U80" s="7"/>
      <c r="V80" s="7"/>
      <c r="W80" s="7"/>
      <c r="X80" s="7"/>
      <c r="Y80" s="7"/>
    </row>
    <row r="81" spans="1:25" ht="11.25" customHeight="1">
      <c r="A81" s="7"/>
      <c r="B81" s="7"/>
      <c r="C81" s="7"/>
      <c r="D81" s="7"/>
      <c r="E81" s="7"/>
      <c r="F81" s="7"/>
      <c r="G81" s="7"/>
      <c r="H81" s="7"/>
      <c r="I81" s="7"/>
      <c r="J81" s="7"/>
      <c r="K81" s="7"/>
      <c r="L81" s="7"/>
      <c r="M81" s="7"/>
      <c r="N81" s="7"/>
      <c r="O81" s="7"/>
      <c r="P81" s="7"/>
      <c r="Q81" s="7"/>
      <c r="R81" s="7"/>
      <c r="S81" s="7"/>
      <c r="T81" s="7"/>
      <c r="U81" s="7"/>
      <c r="V81" s="7"/>
      <c r="W81" s="7"/>
      <c r="X81" s="7"/>
      <c r="Y81" s="7"/>
    </row>
    <row r="82" spans="1:25" ht="11.25" customHeight="1">
      <c r="A82" s="7"/>
      <c r="B82" s="7"/>
      <c r="C82" s="7"/>
      <c r="D82" s="7"/>
      <c r="E82" s="7"/>
      <c r="F82" s="7"/>
      <c r="G82" s="7"/>
      <c r="H82" s="7"/>
      <c r="I82" s="7"/>
      <c r="J82" s="7"/>
      <c r="K82" s="7"/>
      <c r="L82" s="7"/>
      <c r="M82" s="7"/>
      <c r="N82" s="7"/>
      <c r="O82" s="7"/>
      <c r="P82" s="7"/>
      <c r="Q82" s="7"/>
      <c r="R82" s="7"/>
      <c r="S82" s="7"/>
      <c r="T82" s="7"/>
      <c r="U82" s="7"/>
      <c r="V82" s="7"/>
      <c r="W82" s="7"/>
      <c r="X82" s="7"/>
      <c r="Y82" s="7"/>
    </row>
    <row r="83" spans="1:25" ht="11.25" customHeight="1">
      <c r="A83" s="7"/>
      <c r="B83" s="7"/>
      <c r="C83" s="7"/>
      <c r="D83" s="7"/>
      <c r="E83" s="7"/>
      <c r="F83" s="7"/>
      <c r="G83" s="7"/>
      <c r="H83" s="7"/>
      <c r="I83" s="7"/>
      <c r="J83" s="7"/>
      <c r="K83" s="7"/>
      <c r="L83" s="7"/>
      <c r="M83" s="7"/>
      <c r="N83" s="7"/>
      <c r="O83" s="7"/>
      <c r="P83" s="7"/>
      <c r="Q83" s="7"/>
      <c r="R83" s="7"/>
      <c r="S83" s="7"/>
      <c r="T83" s="7"/>
      <c r="U83" s="7"/>
      <c r="V83" s="7"/>
      <c r="W83" s="7"/>
      <c r="X83" s="7"/>
      <c r="Y83" s="7"/>
    </row>
    <row r="84" spans="1:25" ht="11.25" customHeight="1">
      <c r="A84" s="7"/>
      <c r="B84" s="7"/>
      <c r="C84" s="7"/>
      <c r="D84" s="7"/>
      <c r="E84" s="7"/>
      <c r="F84" s="7"/>
      <c r="G84" s="7"/>
      <c r="H84" s="7"/>
      <c r="I84" s="7"/>
      <c r="J84" s="7"/>
      <c r="K84" s="7"/>
      <c r="L84" s="7"/>
      <c r="M84" s="7"/>
      <c r="N84" s="7"/>
      <c r="O84" s="7"/>
      <c r="P84" s="7"/>
      <c r="Q84" s="7"/>
      <c r="R84" s="7"/>
      <c r="S84" s="7"/>
      <c r="T84" s="7"/>
      <c r="U84" s="7"/>
      <c r="V84" s="7"/>
      <c r="W84" s="7"/>
      <c r="X84" s="7"/>
      <c r="Y84" s="7"/>
    </row>
    <row r="85" spans="1:25" ht="11.25" customHeight="1">
      <c r="A85" s="7"/>
      <c r="B85" s="7"/>
      <c r="C85" s="7"/>
      <c r="D85" s="7"/>
      <c r="E85" s="7"/>
      <c r="F85" s="7"/>
      <c r="G85" s="7"/>
      <c r="H85" s="7"/>
      <c r="I85" s="7"/>
      <c r="J85" s="7"/>
      <c r="K85" s="7"/>
      <c r="L85" s="7"/>
      <c r="M85" s="7"/>
      <c r="N85" s="7"/>
      <c r="O85" s="7"/>
      <c r="P85" s="7"/>
      <c r="Q85" s="7"/>
      <c r="R85" s="7"/>
      <c r="S85" s="7"/>
      <c r="T85" s="7"/>
      <c r="U85" s="7"/>
      <c r="V85" s="7"/>
      <c r="W85" s="7"/>
      <c r="X85" s="7"/>
      <c r="Y85" s="7"/>
    </row>
    <row r="86" spans="1:25" ht="11.25" customHeight="1">
      <c r="A86" s="7"/>
      <c r="B86" s="7"/>
      <c r="C86" s="7"/>
      <c r="D86" s="7"/>
      <c r="E86" s="7"/>
      <c r="F86" s="7"/>
      <c r="G86" s="7"/>
      <c r="H86" s="7"/>
      <c r="I86" s="7"/>
      <c r="J86" s="7"/>
      <c r="K86" s="7"/>
      <c r="L86" s="7"/>
      <c r="M86" s="7"/>
      <c r="N86" s="7"/>
      <c r="O86" s="7"/>
      <c r="P86" s="7"/>
      <c r="Q86" s="7"/>
      <c r="R86" s="7"/>
      <c r="S86" s="7"/>
      <c r="T86" s="7"/>
      <c r="U86" s="7"/>
      <c r="V86" s="7"/>
      <c r="W86" s="7"/>
      <c r="X86" s="7"/>
      <c r="Y86" s="7"/>
    </row>
    <row r="87" spans="1:25" ht="11.25" customHeight="1">
      <c r="A87" s="7"/>
      <c r="B87" s="7"/>
      <c r="C87" s="7"/>
      <c r="D87" s="7"/>
      <c r="E87" s="7"/>
      <c r="F87" s="7"/>
      <c r="G87" s="7"/>
      <c r="H87" s="7"/>
      <c r="I87" s="7"/>
      <c r="J87" s="7"/>
      <c r="K87" s="7"/>
      <c r="L87" s="7"/>
      <c r="M87" s="7"/>
      <c r="N87" s="7"/>
      <c r="O87" s="7"/>
      <c r="P87" s="7"/>
      <c r="Q87" s="7"/>
      <c r="R87" s="7"/>
      <c r="S87" s="7"/>
      <c r="T87" s="7"/>
      <c r="U87" s="7"/>
      <c r="V87" s="7"/>
      <c r="W87" s="7"/>
      <c r="X87" s="7"/>
      <c r="Y87" s="7"/>
    </row>
    <row r="88" spans="1:25" ht="11.25" customHeight="1">
      <c r="A88" s="7"/>
      <c r="B88" s="7"/>
      <c r="C88" s="7"/>
      <c r="D88" s="7"/>
      <c r="E88" s="7"/>
      <c r="F88" s="7"/>
      <c r="G88" s="7"/>
      <c r="H88" s="7"/>
      <c r="I88" s="7"/>
      <c r="J88" s="7"/>
      <c r="K88" s="7"/>
      <c r="L88" s="7"/>
      <c r="M88" s="7"/>
      <c r="N88" s="7"/>
      <c r="O88" s="7"/>
      <c r="P88" s="7"/>
      <c r="Q88" s="7"/>
      <c r="R88" s="7"/>
      <c r="S88" s="7"/>
      <c r="T88" s="7"/>
      <c r="U88" s="7"/>
      <c r="V88" s="7"/>
      <c r="W88" s="7"/>
      <c r="X88" s="7"/>
      <c r="Y88" s="7"/>
    </row>
    <row r="89" spans="1:25" ht="11.25" customHeight="1">
      <c r="A89" s="7"/>
      <c r="B89" s="7"/>
      <c r="C89" s="7"/>
      <c r="D89" s="7"/>
      <c r="E89" s="7"/>
      <c r="F89" s="7"/>
      <c r="G89" s="7"/>
      <c r="H89" s="7"/>
      <c r="I89" s="7"/>
      <c r="J89" s="7"/>
      <c r="K89" s="7"/>
      <c r="L89" s="7"/>
      <c r="M89" s="7"/>
      <c r="N89" s="7"/>
      <c r="O89" s="7"/>
      <c r="P89" s="7"/>
      <c r="Q89" s="7"/>
      <c r="R89" s="7"/>
      <c r="S89" s="7"/>
      <c r="T89" s="7"/>
      <c r="U89" s="7"/>
      <c r="V89" s="7"/>
      <c r="W89" s="7"/>
      <c r="X89" s="7"/>
      <c r="Y89" s="7"/>
    </row>
    <row r="90" spans="1:25" ht="11.25" customHeight="1">
      <c r="A90" s="7"/>
      <c r="B90" s="7"/>
      <c r="C90" s="7"/>
      <c r="D90" s="7"/>
      <c r="E90" s="7"/>
      <c r="F90" s="7"/>
      <c r="G90" s="7"/>
      <c r="H90" s="7"/>
      <c r="I90" s="7"/>
      <c r="J90" s="7"/>
      <c r="K90" s="7"/>
      <c r="L90" s="7"/>
      <c r="M90" s="7"/>
      <c r="N90" s="7"/>
      <c r="O90" s="7"/>
      <c r="P90" s="7"/>
      <c r="Q90" s="7"/>
      <c r="R90" s="7"/>
      <c r="S90" s="7"/>
      <c r="T90" s="7"/>
      <c r="U90" s="7"/>
      <c r="V90" s="7"/>
      <c r="W90" s="7"/>
      <c r="X90" s="7"/>
      <c r="Y90" s="7"/>
    </row>
    <row r="91" spans="1:25" ht="11.25" customHeight="1">
      <c r="A91" s="7"/>
      <c r="B91" s="7"/>
      <c r="C91" s="7"/>
      <c r="D91" s="7"/>
      <c r="E91" s="7"/>
      <c r="F91" s="7"/>
      <c r="G91" s="7"/>
      <c r="H91" s="7"/>
      <c r="I91" s="7"/>
      <c r="J91" s="7"/>
      <c r="K91" s="7"/>
      <c r="L91" s="7"/>
      <c r="M91" s="7"/>
      <c r="N91" s="7"/>
      <c r="O91" s="7"/>
      <c r="P91" s="7"/>
      <c r="Q91" s="7"/>
      <c r="R91" s="7"/>
      <c r="S91" s="7"/>
      <c r="T91" s="7"/>
      <c r="U91" s="7"/>
      <c r="V91" s="7"/>
      <c r="W91" s="7"/>
      <c r="X91" s="7"/>
      <c r="Y91" s="7"/>
    </row>
    <row r="92" spans="1:25" ht="11.25" customHeight="1">
      <c r="A92" s="7"/>
      <c r="B92" s="7"/>
      <c r="C92" s="7"/>
      <c r="D92" s="7"/>
      <c r="E92" s="7"/>
      <c r="F92" s="7"/>
      <c r="G92" s="7"/>
      <c r="H92" s="7"/>
      <c r="I92" s="7"/>
      <c r="J92" s="7"/>
      <c r="K92" s="7"/>
      <c r="L92" s="7"/>
      <c r="M92" s="7"/>
      <c r="N92" s="7"/>
      <c r="O92" s="7"/>
      <c r="P92" s="7"/>
      <c r="Q92" s="7"/>
      <c r="R92" s="7"/>
      <c r="S92" s="7"/>
      <c r="T92" s="7"/>
      <c r="U92" s="7"/>
      <c r="V92" s="7"/>
      <c r="W92" s="7"/>
      <c r="X92" s="7"/>
      <c r="Y92" s="7"/>
    </row>
    <row r="93" spans="1:25" ht="11.25" customHeight="1">
      <c r="A93" s="7"/>
      <c r="B93" s="7"/>
      <c r="C93" s="7"/>
      <c r="D93" s="7"/>
      <c r="E93" s="7"/>
      <c r="F93" s="7"/>
      <c r="G93" s="7"/>
      <c r="H93" s="7"/>
      <c r="I93" s="7"/>
      <c r="J93" s="7"/>
      <c r="K93" s="7"/>
      <c r="L93" s="7"/>
      <c r="M93" s="7"/>
      <c r="N93" s="7"/>
      <c r="O93" s="7"/>
      <c r="P93" s="7"/>
      <c r="Q93" s="7"/>
      <c r="R93" s="7"/>
      <c r="S93" s="7"/>
      <c r="T93" s="7"/>
      <c r="U93" s="7"/>
      <c r="V93" s="7"/>
      <c r="W93" s="7"/>
      <c r="X93" s="7"/>
      <c r="Y93" s="7"/>
    </row>
    <row r="94" spans="1:25" ht="11.25" customHeight="1">
      <c r="A94" s="7"/>
      <c r="B94" s="7"/>
      <c r="C94" s="7"/>
      <c r="D94" s="7"/>
      <c r="E94" s="7"/>
      <c r="F94" s="7"/>
      <c r="G94" s="7"/>
      <c r="H94" s="7"/>
      <c r="I94" s="7"/>
      <c r="J94" s="7"/>
      <c r="K94" s="7"/>
      <c r="L94" s="7"/>
      <c r="M94" s="7"/>
      <c r="N94" s="7"/>
      <c r="O94" s="7"/>
      <c r="P94" s="7"/>
      <c r="Q94" s="7"/>
      <c r="R94" s="7"/>
      <c r="S94" s="7"/>
      <c r="T94" s="7"/>
      <c r="U94" s="7"/>
      <c r="V94" s="7"/>
      <c r="W94" s="7"/>
      <c r="X94" s="7"/>
      <c r="Y94" s="7"/>
    </row>
    <row r="95" spans="1:25" ht="11.25" customHeight="1">
      <c r="A95" s="7"/>
      <c r="B95" s="7"/>
      <c r="C95" s="7"/>
      <c r="D95" s="7"/>
      <c r="E95" s="7"/>
      <c r="F95" s="7"/>
      <c r="G95" s="7"/>
      <c r="H95" s="7"/>
      <c r="I95" s="7"/>
      <c r="J95" s="7"/>
      <c r="K95" s="7"/>
      <c r="L95" s="7"/>
      <c r="M95" s="7"/>
      <c r="N95" s="7"/>
      <c r="O95" s="7"/>
      <c r="P95" s="7"/>
      <c r="Q95" s="7"/>
      <c r="R95" s="7"/>
      <c r="S95" s="7"/>
      <c r="T95" s="7"/>
      <c r="U95" s="7"/>
      <c r="V95" s="7"/>
      <c r="W95" s="7"/>
      <c r="X95" s="7"/>
      <c r="Y95" s="7"/>
    </row>
    <row r="96" spans="1:25" ht="11.25" customHeight="1">
      <c r="A96" s="7"/>
      <c r="B96" s="7"/>
      <c r="C96" s="7"/>
      <c r="D96" s="7"/>
      <c r="E96" s="7"/>
      <c r="F96" s="7"/>
      <c r="G96" s="7"/>
      <c r="H96" s="7"/>
      <c r="I96" s="7"/>
      <c r="J96" s="7"/>
      <c r="K96" s="7"/>
      <c r="L96" s="7"/>
      <c r="M96" s="7"/>
      <c r="N96" s="7"/>
      <c r="O96" s="7"/>
      <c r="P96" s="7"/>
      <c r="Q96" s="7"/>
      <c r="R96" s="7"/>
      <c r="S96" s="7"/>
      <c r="T96" s="7"/>
      <c r="U96" s="7"/>
      <c r="V96" s="7"/>
      <c r="W96" s="7"/>
      <c r="X96" s="7"/>
      <c r="Y96" s="7"/>
    </row>
    <row r="97" spans="1:25" ht="11.25" customHeight="1">
      <c r="A97" s="7"/>
      <c r="B97" s="7"/>
      <c r="C97" s="7"/>
      <c r="D97" s="7"/>
      <c r="E97" s="7"/>
      <c r="F97" s="7"/>
      <c r="G97" s="7"/>
      <c r="H97" s="7"/>
      <c r="I97" s="7"/>
      <c r="J97" s="7"/>
      <c r="K97" s="7"/>
      <c r="L97" s="7"/>
      <c r="M97" s="7"/>
      <c r="N97" s="7"/>
      <c r="O97" s="7"/>
      <c r="P97" s="7"/>
      <c r="Q97" s="7"/>
      <c r="R97" s="7"/>
      <c r="S97" s="7"/>
      <c r="T97" s="7"/>
      <c r="U97" s="7"/>
      <c r="V97" s="7"/>
      <c r="W97" s="7"/>
      <c r="X97" s="7"/>
      <c r="Y97" s="7"/>
    </row>
    <row r="98" spans="1:25" ht="11.25" customHeight="1">
      <c r="A98" s="7"/>
      <c r="B98" s="7"/>
      <c r="C98" s="7"/>
      <c r="D98" s="7"/>
      <c r="E98" s="7"/>
      <c r="F98" s="7"/>
      <c r="G98" s="7"/>
      <c r="H98" s="7"/>
      <c r="I98" s="7"/>
      <c r="J98" s="7"/>
      <c r="K98" s="7"/>
      <c r="L98" s="7"/>
      <c r="M98" s="7"/>
      <c r="N98" s="7"/>
      <c r="O98" s="7"/>
      <c r="P98" s="7"/>
      <c r="Q98" s="7"/>
      <c r="R98" s="7"/>
      <c r="S98" s="7"/>
      <c r="T98" s="7"/>
      <c r="U98" s="7"/>
      <c r="V98" s="7"/>
      <c r="W98" s="7"/>
      <c r="X98" s="7"/>
      <c r="Y98" s="7"/>
    </row>
    <row r="99" spans="1:25" ht="11.25" customHeight="1">
      <c r="A99" s="7"/>
      <c r="B99" s="7"/>
      <c r="C99" s="7"/>
      <c r="D99" s="7"/>
      <c r="E99" s="7"/>
      <c r="F99" s="7"/>
      <c r="G99" s="7"/>
      <c r="H99" s="7"/>
      <c r="I99" s="7"/>
      <c r="J99" s="7"/>
      <c r="K99" s="7"/>
      <c r="L99" s="7"/>
      <c r="M99" s="7"/>
      <c r="N99" s="7"/>
      <c r="O99" s="7"/>
      <c r="P99" s="7"/>
      <c r="Q99" s="7"/>
      <c r="R99" s="7"/>
      <c r="S99" s="7"/>
      <c r="T99" s="7"/>
      <c r="U99" s="7"/>
      <c r="V99" s="7"/>
      <c r="W99" s="7"/>
      <c r="X99" s="7"/>
      <c r="Y99" s="7"/>
    </row>
    <row r="100" spans="1:25" ht="11.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row>
    <row r="101" spans="1:25" ht="11.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row>
    <row r="102" spans="1:25" ht="11.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row>
    <row r="103" spans="1:25" ht="11.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row>
    <row r="104" spans="1:25" ht="11.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row>
    <row r="105" spans="1:25" ht="11.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row>
    <row r="106" spans="1:25" ht="11.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row>
    <row r="107" spans="1:25" ht="11.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row>
    <row r="108" spans="1:25" ht="11.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row>
    <row r="109" spans="1:25" ht="11.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row>
    <row r="110" spans="1:25" ht="11.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row>
    <row r="111" spans="1:25" ht="11.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row>
    <row r="112" spans="1:25" ht="11.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row>
    <row r="113" spans="1:25" ht="11.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row>
    <row r="114" spans="1:25" ht="11.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row>
    <row r="115" spans="1:25" ht="11.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row>
    <row r="116" spans="1:25" ht="11.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row>
    <row r="117" spans="1:25" ht="11.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row>
    <row r="118" spans="1:25" ht="11.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row>
    <row r="119" spans="1:25" ht="11.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row>
    <row r="120" spans="1:25" ht="11.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row>
    <row r="121" spans="1:25" ht="11.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row>
    <row r="122" spans="1:25" ht="11.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row>
    <row r="123" spans="1:25" ht="11.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row>
    <row r="124" spans="1:25" ht="11.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row>
    <row r="125" spans="1:25" ht="11.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row>
    <row r="126" spans="1:25" ht="11.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row>
    <row r="127" spans="1:25" ht="11.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row>
    <row r="128" spans="1:25" ht="11.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row>
    <row r="129" spans="1:25" ht="11.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row>
    <row r="130" spans="1:25" ht="11.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row>
    <row r="131" spans="1:25" ht="11.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row>
    <row r="132" spans="1:25" ht="11.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row>
    <row r="133" spans="1:25" ht="11.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row>
    <row r="134" spans="1:25" ht="11.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row>
    <row r="135" spans="1:25" ht="11.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row>
    <row r="136" spans="1:25" ht="11.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row>
    <row r="137" spans="1:25" ht="11.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row>
    <row r="138" spans="1:25" ht="11.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row>
    <row r="139" spans="1:25" ht="11.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row>
    <row r="140" spans="1:25" ht="11.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row>
    <row r="141" spans="1:25" ht="11.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row>
    <row r="142" spans="1:25" ht="11.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row>
    <row r="143" spans="1:25" ht="11.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row>
    <row r="144" spans="1:25" ht="11.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row>
    <row r="145" spans="1:25" ht="11.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row>
    <row r="146" spans="1:25" ht="11.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row>
    <row r="147" spans="1:25" ht="11.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row>
    <row r="148" spans="1:25" ht="11.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row>
    <row r="149" spans="1:25" ht="11.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row>
    <row r="150" spans="1:25" ht="11.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row>
    <row r="151" spans="1:25" ht="11.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row>
    <row r="152" spans="1:25" ht="11.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row>
    <row r="153" spans="1:25" ht="11.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row>
    <row r="154" spans="1:25" ht="11.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row>
    <row r="155" spans="1:25" ht="11.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row>
    <row r="156" spans="1:25" ht="11.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row>
    <row r="157" spans="1:25" ht="11.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row>
    <row r="158" spans="1:25" ht="11.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row>
    <row r="159" spans="1:25" ht="11.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row>
    <row r="160" spans="1:25" ht="11.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row>
    <row r="161" spans="1:25" ht="11.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row>
    <row r="162" spans="1:25" ht="11.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row>
    <row r="163" spans="1:25"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row>
    <row r="164" spans="1:25"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row>
    <row r="165" spans="1:25"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row>
    <row r="166" spans="1:25"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row>
    <row r="167" spans="1:25"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row>
    <row r="168" spans="1:25"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row>
    <row r="169" spans="1:25"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row>
    <row r="170" spans="1:25"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row>
    <row r="171" spans="1:25"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row>
    <row r="172" spans="1:25"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row>
    <row r="173" spans="1:25"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row>
    <row r="174" spans="1:25"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row>
    <row r="175" spans="1:25"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row>
    <row r="176" spans="1:25"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row>
    <row r="177" spans="1:25"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row>
    <row r="178" spans="1:25"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row>
    <row r="179" spans="1:25"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row>
    <row r="180" spans="1:25"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row>
    <row r="181" spans="1:25"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row>
    <row r="182" spans="1:25"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row>
    <row r="183" spans="1:25"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row>
    <row r="184" spans="1:25"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row>
    <row r="185" spans="1:25"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row>
    <row r="186" spans="1:25"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row>
    <row r="187" spans="1:25"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row>
    <row r="188" spans="1:25"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row>
    <row r="189" spans="1:25"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row>
    <row r="190" spans="1:25"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row>
    <row r="191" spans="1:25"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row>
    <row r="192" spans="1:25"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row>
    <row r="193" spans="1:25"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row>
    <row r="194" spans="1:25"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row>
    <row r="195" spans="1:25"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row>
    <row r="196" spans="1:25"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row>
    <row r="197" spans="1:25"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row>
    <row r="198" spans="1:25"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row>
    <row r="199" spans="1:25"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row>
    <row r="200" spans="1:25"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row>
    <row r="201" spans="1:25"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row>
    <row r="202" spans="1:25"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row>
    <row r="203" spans="1:25"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row>
    <row r="204" spans="1:25"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row>
    <row r="205" spans="1:25"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row>
    <row r="206" spans="1:25"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row>
    <row r="207" spans="1:25"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row>
    <row r="208" spans="1:25"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row>
    <row r="209" spans="1:25"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row>
    <row r="210" spans="1:25"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row>
    <row r="211" spans="1:25"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row>
    <row r="212" spans="1:25"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row>
    <row r="213" spans="1:25"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row>
    <row r="214" spans="1:25"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row>
    <row r="215" spans="1:25"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row>
    <row r="216" spans="1:25"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row>
    <row r="217" spans="1:25"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row>
    <row r="218" spans="1:25"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row>
    <row r="219" spans="1:25"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row>
    <row r="220" spans="1:25"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row>
    <row r="221" spans="1:25"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row>
    <row r="222" spans="1:25"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row>
    <row r="223" spans="1:25"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row>
    <row r="224" spans="1:25"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row>
    <row r="225" spans="1:25"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row>
    <row r="226" spans="1:25"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row>
    <row r="227" spans="1:25"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row>
    <row r="228" spans="1:25"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row>
    <row r="229" spans="1:25"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row>
    <row r="230" spans="1:25"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row>
    <row r="231" spans="1:25"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row>
    <row r="232" spans="1:25"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row>
    <row r="233" spans="1:25"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row>
    <row r="234" spans="1:25"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row>
    <row r="235" spans="1:25"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row>
    <row r="236" spans="1:25"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row>
    <row r="237" spans="1:25"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row>
    <row r="238" spans="1:25"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row>
    <row r="239" spans="1:25"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row>
    <row r="240" spans="1:25"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row>
    <row r="241" spans="1:25"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row>
    <row r="242" spans="1:25"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row>
    <row r="243" spans="1:25"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row>
    <row r="244" spans="1:25"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row>
    <row r="245" spans="1:25"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row>
    <row r="246" spans="1:25"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row>
    <row r="247" spans="1:25"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row>
    <row r="248" spans="1:25"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row>
    <row r="249" spans="1:25"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row>
    <row r="250" spans="1:25"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row>
    <row r="251" spans="1:25"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row>
    <row r="252" spans="1:25"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row>
    <row r="253" spans="1:25"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row>
    <row r="254" spans="1:25"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row>
    <row r="255" spans="1:25"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row>
    <row r="256" spans="1:25"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row>
    <row r="257" spans="1:25"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row>
    <row r="258" spans="1:25"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row>
    <row r="259" spans="1:25"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row>
    <row r="260" spans="1:25"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row>
    <row r="261" spans="1:25"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row>
    <row r="262" spans="1:25"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row>
    <row r="263" spans="1:25"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row>
    <row r="264" spans="1:25"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row>
    <row r="265" spans="1:25"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row>
    <row r="266" spans="1:25"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row>
    <row r="267" spans="1:25"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row>
    <row r="268" spans="1:25"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row>
    <row r="269" spans="1:25"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row>
    <row r="270" spans="1:25"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row>
    <row r="271" spans="1:25"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row>
    <row r="272" spans="1:25"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row>
    <row r="273" spans="1:25"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row>
    <row r="274" spans="1:25"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row>
    <row r="275" spans="1:25"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row>
    <row r="276" spans="1:25"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row>
    <row r="277" spans="1:25"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row>
    <row r="278" spans="1:25"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row>
    <row r="279" spans="1:25"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row>
    <row r="280" spans="1:25"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row>
    <row r="281" spans="1:25"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row>
    <row r="282" spans="1:25"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row>
    <row r="283" spans="1:25"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row>
    <row r="284" spans="1:25"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row>
    <row r="285" spans="1:25"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row>
    <row r="286" spans="1:25"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row>
    <row r="287" spans="1:25"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row>
    <row r="288" spans="1:25"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row>
    <row r="289" spans="1:25"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row>
    <row r="290" spans="1:25"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row>
    <row r="291" spans="1:25"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row>
    <row r="292" spans="1:25"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row>
    <row r="293" spans="1:25"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row>
    <row r="294" spans="1:25"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row>
    <row r="295" spans="1:25"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row>
    <row r="296" spans="1:25"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row>
    <row r="297" spans="1:25"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row>
    <row r="298" spans="1:25"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row>
    <row r="299" spans="1:25"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row>
    <row r="300" spans="1:25"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row>
    <row r="301" spans="1:25"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row>
    <row r="302" spans="1:25"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row>
    <row r="303" spans="1:25"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row>
    <row r="304" spans="1:25"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row>
    <row r="305" spans="1:25"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row>
    <row r="306" spans="1:25"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row>
    <row r="307" spans="1:25"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row>
    <row r="308" spans="1:25"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row>
    <row r="309" spans="1:25"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row>
    <row r="310" spans="1:25"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spans="1:25"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row>
    <row r="312" spans="1:25"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row>
    <row r="313" spans="1:25"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row>
    <row r="314" spans="1:25"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row>
    <row r="315" spans="1:25"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row>
    <row r="316" spans="1:25"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row>
    <row r="317" spans="1:25"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row>
    <row r="318" spans="1:25"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row>
    <row r="319" spans="1:25"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row>
    <row r="320" spans="1:25"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row>
    <row r="321" spans="1:25"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row>
    <row r="322" spans="1:25"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row>
    <row r="323" spans="1:25"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row>
    <row r="324" spans="1:25"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row>
    <row r="325" spans="1:25"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row>
    <row r="326" spans="1:25"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row>
    <row r="327" spans="1:25"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row>
    <row r="328" spans="1:25"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row>
    <row r="329" spans="1:25"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row>
    <row r="330" spans="1:25"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row>
    <row r="331" spans="1:25"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row>
    <row r="332" spans="1:25"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row>
    <row r="333" spans="1:25"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row>
    <row r="334" spans="1:25"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row>
    <row r="335" spans="1:25"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row>
    <row r="336" spans="1:25"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row>
    <row r="337" spans="1:25"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row>
    <row r="338" spans="1:25"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row>
    <row r="339" spans="1:25"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row>
    <row r="340" spans="1:25"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row>
    <row r="341" spans="1:25"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row>
    <row r="342" spans="1:25"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row>
    <row r="343" spans="1:25"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row>
    <row r="344" spans="1:25"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row>
    <row r="345" spans="1:25"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row>
    <row r="346" spans="1:25"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row>
    <row r="347" spans="1:25"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row>
    <row r="348" spans="1:25"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row>
    <row r="349" spans="1:25"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row>
    <row r="350" spans="1:25"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row>
    <row r="351" spans="1:25"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row>
    <row r="352" spans="1:25"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row>
    <row r="353" spans="1:25"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row>
    <row r="354" spans="1:25"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row>
    <row r="355" spans="1:25"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row>
    <row r="356" spans="1:25"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row>
    <row r="357" spans="1:25"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row>
    <row r="358" spans="1:25"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row>
    <row r="359" spans="1:25"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row>
    <row r="360" spans="1:25"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row>
    <row r="361" spans="1:25"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row>
    <row r="362" spans="1:25"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row>
    <row r="363" spans="1:25"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row>
    <row r="364" spans="1:25"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row>
    <row r="365" spans="1:25"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row>
    <row r="366" spans="1:25"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row>
    <row r="367" spans="1:25"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row>
    <row r="368" spans="1:25"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row>
    <row r="369" spans="1:25"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row>
    <row r="370" spans="1:25"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row>
    <row r="371" spans="1:25"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row>
    <row r="372" spans="1:25"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row>
    <row r="373" spans="1:25"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row>
    <row r="374" spans="1:25"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row>
    <row r="375" spans="1:25"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row>
    <row r="376" spans="1:25"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row>
    <row r="377" spans="1:25"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row>
    <row r="378" spans="1:25"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row>
    <row r="379" spans="1:25"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row>
    <row r="380" spans="1:25"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row>
    <row r="381" spans="1:25"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row>
    <row r="382" spans="1:25"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row>
    <row r="383" spans="1:25"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row>
    <row r="384" spans="1:25"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row>
    <row r="385" spans="1:25"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row>
    <row r="386" spans="1:25"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row>
    <row r="387" spans="1:25"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row>
    <row r="388" spans="1:25"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row>
    <row r="389" spans="1:25"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row>
    <row r="390" spans="1:25"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row>
    <row r="391" spans="1:25"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row>
    <row r="392" spans="1:25"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row>
    <row r="393" spans="1:25"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row>
    <row r="394" spans="1:25"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row>
    <row r="395" spans="1:25"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row>
    <row r="396" spans="1:25"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row>
    <row r="397" spans="1:25"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row>
    <row r="398" spans="1:25"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row>
    <row r="399" spans="1:25"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row>
    <row r="400" spans="1:25"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row>
    <row r="401" spans="1:25"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row>
    <row r="402" spans="1:25"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row>
    <row r="403" spans="1:25"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row>
    <row r="404" spans="1:25"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row>
    <row r="405" spans="1:25"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row>
    <row r="406" spans="1:25"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row>
    <row r="407" spans="1:25"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row>
    <row r="408" spans="1:25"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row>
    <row r="409" spans="1:25"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row>
    <row r="410" spans="1:25"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row>
    <row r="411" spans="1:25"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row>
    <row r="412" spans="1:25"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row>
    <row r="413" spans="1:25"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row>
    <row r="414" spans="1:25"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row>
    <row r="415" spans="1:25"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row>
    <row r="416" spans="1:25"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row>
    <row r="417" spans="1:25"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row>
    <row r="418" spans="1:25"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row>
    <row r="419" spans="1:25"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row>
    <row r="420" spans="1:25"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row>
    <row r="421" spans="1:25"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row>
    <row r="422" spans="1:25"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row>
    <row r="423" spans="1:25"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row>
    <row r="424" spans="1:25"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row>
    <row r="425" spans="1:25"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row>
    <row r="426" spans="1:25"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row>
    <row r="427" spans="1:25"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row>
    <row r="428" spans="1:25"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row>
    <row r="429" spans="1:25"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row>
    <row r="430" spans="1:25"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row>
    <row r="431" spans="1:25"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row>
    <row r="432" spans="1:25"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row>
    <row r="433" spans="1:25"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row>
    <row r="434" spans="1:25"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row>
    <row r="435" spans="1:25"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row>
    <row r="436" spans="1:25"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row>
    <row r="437" spans="1:25"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row>
    <row r="438" spans="1:25"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row>
    <row r="439" spans="1:25"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row>
    <row r="440" spans="1:25"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row>
    <row r="441" spans="1:25"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row>
    <row r="442" spans="1:25"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row>
    <row r="443" spans="1:25"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row>
    <row r="444" spans="1:25"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row>
    <row r="445" spans="1:25"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row>
    <row r="446" spans="1:25"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row>
    <row r="447" spans="1:25"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row>
    <row r="448" spans="1:25"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row>
    <row r="449" spans="1:25"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row>
    <row r="450" spans="1:25"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row>
    <row r="451" spans="1:25"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row>
    <row r="452" spans="1:25"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row>
    <row r="453" spans="1:25"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row>
    <row r="454" spans="1:25"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row>
    <row r="455" spans="1:25"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row>
    <row r="456" spans="1:25"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row>
    <row r="457" spans="1:25"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row>
    <row r="458" spans="1:25"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row>
    <row r="459" spans="1:25"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row>
    <row r="460" spans="1:25"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row>
    <row r="461" spans="1:25"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row>
    <row r="462" spans="1:25"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row>
    <row r="463" spans="1:25"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row>
    <row r="464" spans="1:25"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row>
    <row r="465" spans="1:25"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row>
    <row r="466" spans="1:25"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row>
    <row r="467" spans="1:25"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row>
    <row r="468" spans="1:25"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row>
    <row r="469" spans="1:25"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row>
    <row r="470" spans="1:25"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row>
    <row r="471" spans="1:25"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row>
    <row r="472" spans="1:25"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row>
    <row r="473" spans="1:25"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row>
    <row r="474" spans="1:25"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row>
    <row r="475" spans="1:25"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row>
    <row r="476" spans="1:25"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row>
    <row r="477" spans="1:25"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row>
    <row r="478" spans="1:25"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row>
    <row r="479" spans="1:25"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row>
    <row r="480" spans="1:25"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row>
    <row r="481" spans="1:25"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row>
    <row r="482" spans="1:25"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row>
    <row r="483" spans="1:25"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row>
    <row r="484" spans="1:25"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row>
    <row r="485" spans="1:25"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row>
    <row r="486" spans="1:25"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row>
    <row r="487" spans="1:25"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row>
    <row r="488" spans="1:25"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row>
    <row r="489" spans="1:25"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row>
    <row r="490" spans="1:25"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row>
    <row r="491" spans="1:25"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row>
    <row r="492" spans="1:25"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row>
    <row r="493" spans="1:25"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row>
    <row r="494" spans="1:25"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row>
    <row r="495" spans="1:25"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row>
    <row r="496" spans="1:25"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row>
    <row r="497" spans="1:25"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row>
    <row r="498" spans="1:25"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row>
    <row r="499" spans="1:25"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row>
    <row r="500" spans="1:25"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row>
    <row r="501" spans="1:25"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row>
    <row r="502" spans="1:25"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row>
    <row r="503" spans="1:25"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row>
    <row r="504" spans="1:25"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row>
    <row r="505" spans="1:25"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row>
    <row r="506" spans="1:25"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row>
    <row r="507" spans="1:25"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row>
    <row r="508" spans="1:25"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row>
    <row r="509" spans="1:25"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row>
    <row r="510" spans="1:25"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row>
    <row r="511" spans="1:25"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row>
    <row r="512" spans="1:25"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row>
    <row r="513" spans="1:25"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row>
    <row r="514" spans="1:25"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row>
    <row r="515" spans="1:25"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row>
    <row r="516" spans="1:25"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row>
    <row r="517" spans="1:25"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row>
    <row r="518" spans="1:25"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row>
    <row r="519" spans="1:25"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row>
    <row r="520" spans="1:25"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row>
    <row r="521" spans="1:25"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row>
    <row r="522" spans="1:25"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row>
    <row r="523" spans="1:25"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row>
    <row r="524" spans="1:25"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row>
    <row r="525" spans="1:25"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row>
    <row r="526" spans="1:25"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row>
    <row r="527" spans="1:25"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row>
    <row r="528" spans="1:25"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row>
    <row r="529" spans="1:25"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row>
    <row r="530" spans="1:25"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row>
    <row r="531" spans="1:25"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row>
    <row r="532" spans="1:25"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row>
    <row r="533" spans="1:25"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row>
    <row r="534" spans="1:25"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row>
    <row r="535" spans="1:25"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row>
    <row r="536" spans="1:25"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row>
    <row r="537" spans="1:25"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row>
    <row r="538" spans="1:25"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row>
    <row r="539" spans="1:25"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row>
    <row r="540" spans="1:25"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row>
    <row r="541" spans="1:25"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row>
    <row r="542" spans="1:25"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row>
    <row r="543" spans="1:25"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row>
    <row r="544" spans="1:25"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row>
    <row r="545" spans="1:25"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row>
    <row r="546" spans="1:25"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row>
    <row r="547" spans="1:25"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row>
    <row r="548" spans="1:25"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row>
    <row r="549" spans="1:25"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row>
    <row r="550" spans="1:25"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row>
    <row r="551" spans="1:25"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row>
    <row r="552" spans="1:25"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row>
    <row r="553" spans="1:25"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row>
    <row r="554" spans="1:25"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row>
    <row r="555" spans="1:25"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row>
    <row r="556" spans="1:25"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row>
    <row r="557" spans="1:25"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row>
    <row r="558" spans="1:25"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row>
    <row r="559" spans="1:25"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row>
    <row r="560" spans="1:25"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row>
    <row r="561" spans="1:25"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row>
    <row r="562" spans="1:25"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row>
    <row r="563" spans="1:25"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row>
    <row r="564" spans="1:25"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row>
    <row r="565" spans="1:25"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row>
    <row r="566" spans="1:25"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row>
    <row r="567" spans="1:25"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row>
    <row r="568" spans="1:25"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row>
    <row r="569" spans="1:25"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row>
    <row r="570" spans="1:25"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row>
    <row r="571" spans="1:25"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row>
    <row r="572" spans="1:25"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row>
    <row r="573" spans="1:25"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row>
    <row r="574" spans="1:25"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row>
    <row r="575" spans="1:25"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row>
    <row r="576" spans="1:25"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row>
    <row r="577" spans="1:25"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row>
    <row r="578" spans="1:25"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row>
    <row r="579" spans="1:25"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row>
    <row r="580" spans="1:25"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row>
    <row r="581" spans="1:25"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row>
    <row r="582" spans="1:25"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row>
    <row r="583" spans="1:25"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row>
    <row r="584" spans="1:25"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row>
    <row r="585" spans="1:25"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row>
    <row r="586" spans="1:25"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row>
    <row r="587" spans="1:25"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row>
    <row r="588" spans="1:25"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row>
    <row r="589" spans="1:25"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row>
    <row r="590" spans="1:25"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row>
    <row r="591" spans="1:25"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row>
    <row r="592" spans="1:25"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row>
    <row r="593" spans="1:25"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row>
    <row r="594" spans="1:25"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row>
    <row r="595" spans="1:25"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row>
    <row r="596" spans="1:25"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row>
    <row r="597" spans="1:25"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row>
    <row r="598" spans="1:25"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row>
    <row r="599" spans="1:25"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row>
    <row r="600" spans="1:25"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row>
    <row r="601" spans="1:25"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row>
    <row r="602" spans="1:25"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row>
    <row r="603" spans="1:25"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row>
    <row r="604" spans="1:25"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row>
    <row r="605" spans="1:25"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row>
    <row r="606" spans="1:25"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row>
    <row r="607" spans="1:25"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row>
    <row r="608" spans="1:25"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row>
    <row r="609" spans="1:25"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row>
    <row r="610" spans="1:25"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row>
    <row r="611" spans="1:25"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row>
    <row r="612" spans="1:25"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row>
    <row r="613" spans="1:25"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row>
    <row r="614" spans="1:25"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row>
    <row r="615" spans="1:25"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row>
    <row r="616" spans="1:25"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row>
    <row r="617" spans="1:25"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row>
    <row r="618" spans="1:25"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row>
    <row r="619" spans="1:25"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row>
    <row r="620" spans="1:25"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row>
    <row r="621" spans="1:25"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row>
    <row r="622" spans="1:25"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row>
    <row r="623" spans="1:25"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row>
    <row r="624" spans="1:25"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row>
    <row r="625" spans="1:25"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row>
    <row r="626" spans="1:25"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row>
    <row r="627" spans="1:25"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row>
    <row r="628" spans="1:25"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row>
    <row r="629" spans="1:25"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row>
    <row r="630" spans="1:25"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row>
    <row r="631" spans="1:25"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row>
    <row r="632" spans="1:25"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row>
    <row r="633" spans="1:25"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row>
    <row r="634" spans="1:25"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row>
    <row r="635" spans="1:25"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row>
    <row r="636" spans="1:25"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row>
    <row r="637" spans="1:25"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row>
    <row r="638" spans="1:25"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row>
    <row r="639" spans="1:25"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row>
    <row r="640" spans="1:25"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row>
    <row r="641" spans="1:25"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row>
    <row r="642" spans="1:25"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row>
    <row r="643" spans="1:25"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row>
    <row r="644" spans="1:25"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row>
    <row r="645" spans="1:25"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row>
    <row r="646" spans="1:25"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row>
    <row r="647" spans="1:25"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row>
    <row r="648" spans="1:25"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row>
    <row r="649" spans="1:25"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row>
    <row r="650" spans="1:25"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row>
    <row r="651" spans="1:25"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row>
    <row r="652" spans="1:25"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row>
    <row r="653" spans="1:25"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row>
    <row r="654" spans="1:25"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row>
    <row r="655" spans="1:25"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row>
    <row r="656" spans="1:25"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row>
    <row r="657" spans="1:25"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row>
    <row r="658" spans="1:25"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row>
    <row r="659" spans="1:25"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row>
    <row r="660" spans="1:25"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row>
    <row r="661" spans="1:25"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row>
    <row r="662" spans="1:25"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row>
    <row r="663" spans="1:25"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row>
    <row r="664" spans="1:25"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row>
    <row r="665" spans="1:25"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row>
    <row r="666" spans="1:25"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row>
    <row r="667" spans="1:25"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row>
    <row r="668" spans="1:25"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row>
    <row r="669" spans="1:25"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row>
    <row r="670" spans="1:25"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row>
    <row r="671" spans="1:25"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row>
    <row r="672" spans="1:25"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row>
    <row r="673" spans="1:25"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row>
    <row r="674" spans="1:25"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row>
    <row r="675" spans="1:25"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row>
    <row r="676" spans="1:25"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row>
    <row r="677" spans="1:25"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row>
    <row r="678" spans="1:25"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row>
    <row r="679" spans="1:25"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row>
    <row r="680" spans="1:25"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row>
    <row r="681" spans="1:25"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row>
    <row r="682" spans="1:25"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row>
    <row r="683" spans="1:25"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row>
    <row r="684" spans="1:25"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row>
    <row r="685" spans="1:25"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row>
    <row r="686" spans="1:25"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row>
    <row r="687" spans="1:25"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row>
    <row r="688" spans="1:25"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row>
    <row r="689" spans="1:25"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row>
    <row r="690" spans="1:25"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row>
    <row r="691" spans="1:25"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row>
    <row r="692" spans="1:25"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row>
    <row r="693" spans="1:25"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row>
    <row r="694" spans="1:25"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row>
    <row r="695" spans="1:25"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row>
    <row r="696" spans="1:25"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row>
    <row r="697" spans="1:25"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row>
    <row r="698" spans="1:25"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row>
    <row r="699" spans="1:25"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row>
    <row r="700" spans="1:25"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row>
    <row r="701" spans="1:25"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row>
    <row r="702" spans="1:25"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row>
    <row r="703" spans="1:25"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row>
    <row r="704" spans="1:25"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row>
    <row r="705" spans="1:25"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row>
    <row r="706" spans="1:25"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row>
    <row r="707" spans="1:25"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row>
    <row r="708" spans="1:25"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row>
    <row r="709" spans="1:25"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row>
    <row r="710" spans="1:25"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row>
    <row r="711" spans="1:25"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row>
    <row r="712" spans="1:25"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row>
    <row r="713" spans="1:25"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row>
    <row r="714" spans="1:25"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row>
    <row r="715" spans="1:25"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row>
    <row r="716" spans="1:25"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row>
    <row r="717" spans="1:25"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row>
    <row r="718" spans="1:25"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row>
    <row r="719" spans="1:25"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row>
    <row r="720" spans="1:25"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row>
    <row r="721" spans="1:25"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row>
    <row r="722" spans="1:25"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row>
    <row r="723" spans="1:25"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row>
    <row r="724" spans="1:25"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row>
    <row r="725" spans="1:25"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row>
    <row r="726" spans="1:25"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row>
    <row r="727" spans="1:25"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row>
    <row r="728" spans="1:25"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row>
    <row r="729" spans="1:25"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row>
    <row r="730" spans="1:25"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row>
    <row r="731" spans="1:25"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row>
    <row r="732" spans="1:25"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row>
    <row r="733" spans="1:25"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row>
    <row r="734" spans="1:25"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row>
    <row r="735" spans="1:25"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row>
    <row r="736" spans="1:25"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row>
    <row r="737" spans="1:25"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row>
    <row r="738" spans="1:25"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row>
    <row r="739" spans="1:25"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row>
    <row r="740" spans="1:25"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row>
    <row r="741" spans="1:25"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row>
    <row r="742" spans="1:25"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row>
    <row r="743" spans="1:25"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row>
    <row r="744" spans="1:25"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row>
    <row r="745" spans="1:25"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row>
    <row r="746" spans="1:25"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row>
    <row r="747" spans="1:25"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row>
    <row r="748" spans="1:25"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row>
    <row r="749" spans="1:25"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row>
    <row r="750" spans="1:25"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row>
    <row r="751" spans="1:25"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row>
    <row r="752" spans="1:25"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row>
    <row r="753" spans="1:25"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row>
    <row r="754" spans="1:25"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row>
    <row r="755" spans="1:25"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row>
    <row r="756" spans="1:25"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row>
    <row r="757" spans="1:25"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row>
    <row r="758" spans="1:25"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row>
    <row r="759" spans="1:25"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row>
    <row r="760" spans="1:25"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row>
    <row r="761" spans="1:25"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row>
    <row r="762" spans="1:25"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row>
    <row r="763" spans="1:25"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row>
    <row r="764" spans="1:25"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row>
    <row r="765" spans="1:25"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row>
    <row r="766" spans="1:25"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row>
    <row r="767" spans="1:25"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row>
    <row r="768" spans="1:25"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row>
    <row r="769" spans="1:25"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row>
    <row r="770" spans="1:25"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row>
    <row r="771" spans="1:25"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row>
    <row r="772" spans="1:25"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row>
    <row r="773" spans="1:25"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row>
    <row r="774" spans="1:25"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row>
    <row r="775" spans="1:25"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row>
    <row r="776" spans="1:25"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row>
    <row r="777" spans="1:25"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row>
    <row r="778" spans="1:25"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row>
    <row r="779" spans="1:25"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row>
    <row r="780" spans="1:25"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row>
    <row r="781" spans="1:25"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row>
    <row r="782" spans="1:25"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row>
    <row r="783" spans="1:25"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row>
    <row r="784" spans="1:25"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row>
    <row r="785" spans="1:25"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row>
    <row r="786" spans="1:25"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row>
    <row r="787" spans="1:25"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row>
    <row r="788" spans="1:25"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row>
    <row r="789" spans="1:25"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row>
    <row r="790" spans="1:25"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row>
    <row r="791" spans="1:25"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row>
    <row r="792" spans="1:25"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row>
    <row r="793" spans="1:25"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row>
    <row r="794" spans="1:25"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row>
    <row r="795" spans="1:25"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row>
    <row r="796" spans="1:25"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row>
    <row r="797" spans="1:25"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row>
    <row r="798" spans="1:25"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row>
    <row r="799" spans="1:25"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row>
    <row r="800" spans="1:25"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row>
    <row r="801" spans="1:25"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row>
    <row r="802" spans="1:25"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row>
    <row r="803" spans="1:25"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row>
    <row r="804" spans="1:25"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row>
    <row r="805" spans="1:25"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row>
    <row r="806" spans="1:25"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row>
    <row r="807" spans="1:25"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row>
    <row r="808" spans="1:25"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row>
    <row r="809" spans="1:25"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row>
    <row r="810" spans="1:25"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row>
    <row r="811" spans="1:25"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row>
    <row r="812" spans="1:25"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row>
    <row r="813" spans="1:25"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row>
    <row r="814" spans="1:25"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row>
    <row r="815" spans="1:25"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row>
    <row r="816" spans="1:25"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row>
    <row r="817" spans="1:25"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row>
    <row r="818" spans="1:25"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row>
    <row r="819" spans="1:25"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row>
    <row r="820" spans="1:25"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row>
    <row r="821" spans="1:25"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row>
    <row r="822" spans="1:25"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row>
    <row r="823" spans="1:25"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row>
    <row r="824" spans="1:25"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row>
    <row r="825" spans="1:25"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row>
    <row r="826" spans="1:25"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row>
    <row r="827" spans="1:25"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row>
    <row r="828" spans="1:25"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row>
    <row r="829" spans="1:25"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row>
    <row r="830" spans="1:25"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row>
    <row r="831" spans="1:25"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row>
    <row r="832" spans="1:25"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row>
    <row r="833" spans="1:25"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row>
    <row r="834" spans="1:25"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row>
    <row r="835" spans="1:25"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row>
    <row r="836" spans="1:25"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row>
    <row r="837" spans="1:25"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row>
    <row r="838" spans="1:25"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row>
    <row r="839" spans="1:25"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row>
    <row r="840" spans="1:25"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row>
    <row r="841" spans="1:25"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row>
    <row r="842" spans="1:25"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row>
    <row r="843" spans="1:25"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row>
    <row r="844" spans="1:25"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row>
    <row r="845" spans="1:25"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row>
    <row r="846" spans="1:25"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row>
    <row r="847" spans="1:25"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row>
    <row r="848" spans="1:25"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row>
    <row r="849" spans="1:25"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row>
    <row r="850" spans="1:25"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row>
    <row r="851" spans="1:25"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row>
    <row r="852" spans="1:25"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row>
    <row r="853" spans="1:25"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row>
    <row r="854" spans="1:25"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row>
    <row r="855" spans="1:25"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row>
    <row r="856" spans="1:25"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row>
    <row r="857" spans="1:25"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row>
    <row r="858" spans="1:25"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row>
    <row r="859" spans="1:25"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row>
    <row r="860" spans="1:25"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row>
    <row r="861" spans="1:25"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row>
    <row r="862" spans="1:25"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row>
    <row r="863" spans="1:25"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row>
    <row r="864" spans="1:25"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row>
    <row r="865" spans="1:25"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row>
    <row r="866" spans="1:25"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row>
    <row r="867" spans="1:25"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row>
    <row r="868" spans="1:25"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row>
    <row r="869" spans="1:25"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row>
    <row r="870" spans="1:25"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row>
    <row r="871" spans="1:25"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row>
    <row r="872" spans="1:25"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row>
    <row r="873" spans="1:25"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row>
    <row r="874" spans="1:25"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row>
    <row r="875" spans="1:25"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row>
    <row r="876" spans="1:25"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row>
    <row r="877" spans="1:25"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row>
    <row r="878" spans="1:25"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row>
    <row r="879" spans="1:25"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row>
    <row r="880" spans="1:25"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row>
    <row r="881" spans="1:25"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row>
    <row r="882" spans="1:25"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row>
    <row r="883" spans="1:25"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row>
    <row r="884" spans="1:25"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row>
    <row r="885" spans="1:25"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row>
    <row r="886" spans="1:25"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row>
    <row r="887" spans="1:25"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row>
    <row r="888" spans="1:25"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row>
    <row r="889" spans="1:25"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row>
    <row r="890" spans="1:25"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row>
    <row r="891" spans="1:25"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row>
    <row r="892" spans="1:25"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row>
    <row r="893" spans="1:25"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row>
    <row r="894" spans="1:25"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row>
    <row r="895" spans="1:25"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row>
    <row r="896" spans="1:25"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row>
    <row r="897" spans="1:25"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row>
    <row r="898" spans="1:25"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row>
    <row r="899" spans="1:25"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row>
    <row r="900" spans="1:25"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row>
    <row r="901" spans="1:25"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row>
    <row r="902" spans="1:25"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row>
    <row r="903" spans="1:25"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row>
    <row r="904" spans="1:25"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row>
    <row r="905" spans="1:25"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row>
    <row r="906" spans="1:25"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row>
    <row r="907" spans="1:25"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row>
    <row r="908" spans="1:25"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row>
    <row r="909" spans="1:25"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row>
    <row r="910" spans="1:25"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row>
    <row r="911" spans="1:25"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row>
    <row r="912" spans="1:25"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row>
    <row r="913" spans="1:25"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row>
    <row r="914" spans="1:25"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row>
    <row r="915" spans="1:25"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row>
    <row r="916" spans="1:25"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row>
    <row r="917" spans="1:25"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row>
    <row r="918" spans="1:25"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row>
    <row r="919" spans="1:25"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row>
    <row r="920" spans="1:25"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row>
    <row r="921" spans="1:25"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row>
    <row r="922" spans="1:25"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row>
    <row r="923" spans="1:25"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row>
    <row r="924" spans="1:25"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row>
    <row r="925" spans="1:25"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row>
    <row r="926" spans="1:25"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row>
    <row r="927" spans="1:25"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row>
    <row r="928" spans="1:25"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row>
    <row r="929" spans="1:25"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row>
    <row r="930" spans="1:25"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row>
    <row r="931" spans="1:25"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row>
    <row r="932" spans="1:25"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row>
    <row r="933" spans="1:25"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row>
    <row r="934" spans="1:25"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row>
    <row r="935" spans="1:25"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row>
    <row r="936" spans="1:25"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row>
    <row r="937" spans="1:25"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row>
    <row r="938" spans="1:25"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row>
    <row r="939" spans="1:25"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row>
    <row r="940" spans="1:25"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row>
    <row r="941" spans="1:25"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row>
    <row r="942" spans="1:25"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row>
    <row r="943" spans="1:25"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row>
    <row r="944" spans="1:25"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row>
    <row r="945" spans="1:25"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row>
    <row r="946" spans="1:25"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row>
    <row r="947" spans="1:25"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row>
    <row r="948" spans="1:25"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row>
    <row r="949" spans="1:25"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row>
    <row r="950" spans="1:25"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row>
    <row r="951" spans="1:25"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row>
    <row r="952" spans="1:25"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row>
    <row r="953" spans="1:25"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row>
    <row r="954" spans="1:25"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row>
    <row r="955" spans="1:25"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row>
    <row r="956" spans="1:25"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row>
    <row r="957" spans="1:25"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row>
    <row r="958" spans="1:25"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row>
    <row r="959" spans="1:25"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row>
    <row r="960" spans="1:25"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row>
    <row r="961" spans="1:25"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row>
    <row r="962" spans="1:25"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row>
    <row r="963" spans="1:25"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row>
    <row r="964" spans="1:25"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row>
    <row r="965" spans="1:25"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row>
    <row r="966" spans="1:25"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row>
    <row r="967" spans="1:25"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row>
    <row r="968" spans="1:25"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row>
    <row r="969" spans="1:25"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row>
    <row r="970" spans="1:25"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row>
    <row r="971" spans="1:25"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row>
    <row r="972" spans="1:25"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row>
    <row r="973" spans="1:25"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row>
    <row r="974" spans="1:25"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row>
    <row r="975" spans="1:25"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row>
    <row r="976" spans="1:25"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row>
    <row r="977" spans="1:25"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row>
    <row r="978" spans="1:25"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row>
    <row r="979" spans="1:25"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row>
    <row r="980" spans="1:25"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row>
    <row r="981" spans="1:25"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row>
    <row r="982" spans="1:25"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row>
    <row r="983" spans="1:25"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row>
    <row r="984" spans="1:25"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row>
    <row r="985" spans="1:25"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row>
    <row r="986" spans="1:25"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row>
    <row r="987" spans="1:25"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row>
    <row r="988" spans="1:25"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row>
    <row r="989" spans="1:25"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row>
    <row r="990" spans="1:25"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row>
    <row r="991" spans="1:25"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row>
    <row r="992" spans="1:25"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row>
    <row r="993" spans="1:25"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row>
    <row r="994" spans="1:25"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row>
    <row r="995" spans="1:25"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row>
    <row r="996" spans="1:25"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row>
    <row r="997" spans="1:25"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row>
    <row r="998" spans="1:25"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row>
    <row r="999" spans="1:25" ht="11.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row>
    <row r="1000" spans="1:25"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ht="11.2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ht="11.2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ht="11.25" customHeight="1">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ht="11.25" customHeight="1">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sheetData>
  <dataConsolidate/>
  <mergeCells count="2">
    <mergeCell ref="E28:H28"/>
    <mergeCell ref="B2:K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pageSetUpPr fitToPage="1"/>
  </sheetPr>
  <dimension ref="A1:C19"/>
  <sheetViews>
    <sheetView showGridLines="0" zoomScaleNormal="100" workbookViewId="0"/>
  </sheetViews>
  <sheetFormatPr defaultColWidth="9" defaultRowHeight="12" customHeight="1"/>
  <cols>
    <col min="1" max="1" width="2" style="347" customWidth="1"/>
    <col min="2" max="2" width="74.5703125" style="347" customWidth="1"/>
    <col min="3" max="3" width="2.5703125" style="347" customWidth="1"/>
    <col min="4" max="16384" width="9" style="347"/>
  </cols>
  <sheetData>
    <row r="1" spans="2:3" ht="12" customHeight="1">
      <c r="C1" s="348"/>
    </row>
    <row r="2" spans="2:3" ht="12" customHeight="1">
      <c r="C2" s="348"/>
    </row>
    <row r="3" spans="2:3" ht="12" customHeight="1">
      <c r="C3" s="348"/>
    </row>
    <row r="4" spans="2:3" ht="12" customHeight="1">
      <c r="C4" s="348"/>
    </row>
    <row r="5" spans="2:3" ht="12" customHeight="1">
      <c r="C5" s="348"/>
    </row>
    <row r="6" spans="2:3" ht="12" customHeight="1">
      <c r="C6" s="348"/>
    </row>
    <row r="7" spans="2:3" ht="12" customHeight="1">
      <c r="C7" s="348"/>
    </row>
    <row r="8" spans="2:3" ht="12" customHeight="1">
      <c r="C8" s="348"/>
    </row>
    <row r="9" spans="2:3" ht="12" customHeight="1">
      <c r="C9" s="348"/>
    </row>
    <row r="10" spans="2:3" ht="12" customHeight="1">
      <c r="C10" s="348"/>
    </row>
    <row r="11" spans="2:3" ht="12" customHeight="1">
      <c r="C11" s="348"/>
    </row>
    <row r="12" spans="2:3" ht="12" customHeight="1">
      <c r="C12" s="348"/>
    </row>
    <row r="13" spans="2:3" ht="12" customHeight="1">
      <c r="C13" s="348"/>
    </row>
    <row r="14" spans="2:3" ht="12" customHeight="1">
      <c r="C14" s="348"/>
    </row>
    <row r="15" spans="2:3" ht="12" customHeight="1">
      <c r="C15" s="348"/>
    </row>
    <row r="16" spans="2:3" ht="40.5">
      <c r="B16" s="346"/>
      <c r="C16" s="348"/>
    </row>
    <row r="17" spans="1:3" ht="35.25">
      <c r="B17" s="62" t="s">
        <v>339</v>
      </c>
      <c r="C17" s="348"/>
    </row>
    <row r="18" spans="1:3" ht="12" customHeight="1">
      <c r="C18" s="348"/>
    </row>
    <row r="19" spans="1:3" ht="12" customHeight="1">
      <c r="A19" s="348"/>
      <c r="B19" s="348"/>
      <c r="C19" s="348"/>
    </row>
  </sheetData>
  <pageMargins left="0.6" right="0.6" top="1" bottom="1" header="0.5" footer="0.5"/>
  <pageSetup orientation="landscape" r:id="rId1"/>
  <headerFooter>
    <oddHeader>&amp;RDraft - Work in Progress</oddHeader>
    <oddFooter>&amp;L&amp;F
&amp;D, &amp;T&amp;CPage &amp;P of &amp;N&amp;R&amp;A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1001"/>
  <sheetViews>
    <sheetView showGridLines="0" zoomScale="110" zoomScaleNormal="110" workbookViewId="0"/>
  </sheetViews>
  <sheetFormatPr defaultColWidth="14.42578125" defaultRowHeight="15" customHeight="1"/>
  <cols>
    <col min="1" max="1" width="2" customWidth="1"/>
    <col min="2" max="2" width="4.28515625" customWidth="1"/>
    <col min="3" max="3" width="31.7109375" customWidth="1"/>
    <col min="4" max="4" width="192" customWidth="1"/>
    <col min="5" max="5" width="0.7109375" customWidth="1"/>
    <col min="6" max="6" width="2.7109375" customWidth="1"/>
    <col min="7" max="26" width="8.7109375" customWidth="1"/>
  </cols>
  <sheetData>
    <row r="1" spans="1:26" s="325" customFormat="1" ht="3" customHeight="1" thickBot="1">
      <c r="F1" s="1"/>
    </row>
    <row r="2" spans="1:26" ht="24" thickBot="1">
      <c r="B2" s="350" t="s">
        <v>6</v>
      </c>
      <c r="C2" s="351"/>
      <c r="D2" s="349"/>
      <c r="F2" s="1"/>
      <c r="H2" s="13"/>
    </row>
    <row r="3" spans="1:26" ht="11.25" customHeight="1">
      <c r="B3" s="14"/>
      <c r="C3" s="14"/>
      <c r="F3" s="1"/>
    </row>
    <row r="4" spans="1:26" ht="11.25" customHeight="1" thickBot="1">
      <c r="B4" s="15" t="s">
        <v>2</v>
      </c>
      <c r="C4" s="16" t="s">
        <v>27</v>
      </c>
      <c r="D4" s="16" t="s">
        <v>28</v>
      </c>
      <c r="E4" s="17"/>
      <c r="F4" s="1"/>
    </row>
    <row r="5" spans="1:26" ht="12">
      <c r="A5" s="18"/>
      <c r="B5" s="19">
        <v>1</v>
      </c>
      <c r="C5" s="19" t="s">
        <v>29</v>
      </c>
      <c r="D5" s="20" t="s">
        <v>30</v>
      </c>
      <c r="E5" s="21"/>
      <c r="F5" s="1"/>
      <c r="G5" s="18"/>
      <c r="H5" s="18"/>
      <c r="I5" s="18"/>
      <c r="J5" s="18"/>
      <c r="K5" s="18"/>
      <c r="L5" s="18"/>
      <c r="M5" s="18"/>
      <c r="N5" s="18"/>
      <c r="O5" s="18"/>
      <c r="P5" s="18"/>
      <c r="Q5" s="18"/>
      <c r="R5" s="18"/>
      <c r="S5" s="18"/>
      <c r="T5" s="18"/>
      <c r="U5" s="18"/>
      <c r="V5" s="18"/>
      <c r="W5" s="18"/>
      <c r="X5" s="18"/>
      <c r="Y5" s="18"/>
      <c r="Z5" s="18"/>
    </row>
    <row r="6" spans="1:26" ht="12">
      <c r="A6" s="18"/>
      <c r="B6" s="19">
        <f>MAX($B$5:B5)+1</f>
        <v>2</v>
      </c>
      <c r="C6" s="19" t="s">
        <v>31</v>
      </c>
      <c r="D6" s="282" t="s">
        <v>350</v>
      </c>
      <c r="E6" s="21"/>
      <c r="F6" s="1"/>
      <c r="G6" s="18"/>
      <c r="H6" s="18"/>
      <c r="I6" s="18"/>
      <c r="J6" s="18"/>
      <c r="K6" s="18"/>
      <c r="L6" s="18"/>
      <c r="M6" s="18"/>
      <c r="N6" s="18"/>
      <c r="O6" s="18"/>
      <c r="P6" s="18"/>
      <c r="Q6" s="18"/>
      <c r="R6" s="18"/>
      <c r="S6" s="18"/>
      <c r="T6" s="18"/>
      <c r="U6" s="18"/>
      <c r="V6" s="18"/>
      <c r="W6" s="18"/>
      <c r="X6" s="18"/>
      <c r="Y6" s="18"/>
      <c r="Z6" s="18"/>
    </row>
    <row r="7" spans="1:26" ht="12">
      <c r="B7" s="19">
        <f>MAX($B$5:B6)+1</f>
        <v>3</v>
      </c>
      <c r="C7" s="19" t="s">
        <v>32</v>
      </c>
      <c r="D7" s="20" t="s">
        <v>33</v>
      </c>
      <c r="E7" s="21"/>
      <c r="F7" s="1"/>
    </row>
    <row r="8" spans="1:26" ht="12">
      <c r="B8" s="19">
        <f>MAX($B$5:B7)+1</f>
        <v>4</v>
      </c>
      <c r="C8" s="19" t="s">
        <v>34</v>
      </c>
      <c r="D8" s="20" t="s">
        <v>35</v>
      </c>
      <c r="E8" s="21"/>
      <c r="F8" s="1"/>
      <c r="H8" s="13"/>
    </row>
    <row r="9" spans="1:26" ht="12">
      <c r="A9" s="18"/>
      <c r="B9" s="19">
        <f>MAX($B$5:B8)+1</f>
        <v>5</v>
      </c>
      <c r="C9" s="19" t="s">
        <v>12</v>
      </c>
      <c r="D9" s="20" t="s">
        <v>36</v>
      </c>
      <c r="E9" s="21"/>
      <c r="F9" s="1"/>
      <c r="G9" s="18"/>
      <c r="H9" s="18"/>
      <c r="I9" s="18"/>
      <c r="J9" s="18"/>
      <c r="K9" s="18"/>
      <c r="L9" s="18"/>
      <c r="M9" s="18"/>
      <c r="N9" s="18"/>
      <c r="O9" s="18"/>
      <c r="P9" s="18"/>
      <c r="Q9" s="18"/>
      <c r="R9" s="18"/>
      <c r="S9" s="18"/>
      <c r="T9" s="18"/>
      <c r="U9" s="18"/>
      <c r="V9" s="18"/>
      <c r="W9" s="18"/>
      <c r="X9" s="18"/>
      <c r="Y9" s="18"/>
      <c r="Z9" s="18"/>
    </row>
    <row r="10" spans="1:26" ht="12">
      <c r="A10" s="18"/>
      <c r="B10" s="19">
        <f>MAX($B$5:B9)+1</f>
        <v>6</v>
      </c>
      <c r="C10" s="19" t="s">
        <v>37</v>
      </c>
      <c r="D10" s="20" t="s">
        <v>38</v>
      </c>
      <c r="E10" s="21"/>
      <c r="F10" s="1"/>
      <c r="G10" s="18"/>
      <c r="H10" s="18"/>
      <c r="I10" s="18"/>
      <c r="J10" s="18"/>
      <c r="K10" s="18"/>
      <c r="L10" s="18"/>
      <c r="M10" s="18"/>
      <c r="N10" s="18"/>
      <c r="O10" s="18"/>
      <c r="P10" s="18"/>
      <c r="Q10" s="18"/>
      <c r="R10" s="18"/>
      <c r="S10" s="18"/>
      <c r="T10" s="18"/>
      <c r="U10" s="18"/>
      <c r="V10" s="18"/>
      <c r="W10" s="18"/>
      <c r="X10" s="18"/>
      <c r="Y10" s="18"/>
      <c r="Z10" s="18"/>
    </row>
    <row r="11" spans="1:26" ht="12">
      <c r="B11" s="19">
        <f>MAX($B$5:B10)+1</f>
        <v>7</v>
      </c>
      <c r="C11" s="19" t="s">
        <v>39</v>
      </c>
      <c r="D11" s="20" t="s">
        <v>40</v>
      </c>
      <c r="E11" s="21"/>
      <c r="F11" s="1"/>
    </row>
    <row r="12" spans="1:26" ht="12">
      <c r="A12" s="18"/>
      <c r="B12" s="19">
        <f>MAX($B$5:B11)+1</f>
        <v>8</v>
      </c>
      <c r="C12" s="19" t="s">
        <v>41</v>
      </c>
      <c r="D12" s="20" t="s">
        <v>42</v>
      </c>
      <c r="E12" s="21"/>
      <c r="F12" s="1"/>
      <c r="G12" s="18"/>
      <c r="H12" s="18"/>
      <c r="I12" s="18"/>
      <c r="J12" s="18"/>
      <c r="K12" s="18"/>
      <c r="L12" s="18"/>
      <c r="M12" s="18"/>
      <c r="N12" s="18"/>
      <c r="O12" s="18"/>
      <c r="P12" s="18"/>
      <c r="Q12" s="18"/>
      <c r="R12" s="18"/>
      <c r="S12" s="18"/>
      <c r="T12" s="18"/>
      <c r="U12" s="18"/>
      <c r="V12" s="18"/>
      <c r="W12" s="18"/>
      <c r="X12" s="18"/>
      <c r="Y12" s="18"/>
      <c r="Z12" s="18"/>
    </row>
    <row r="13" spans="1:26" ht="12">
      <c r="A13" s="18"/>
      <c r="B13" s="19">
        <f>MAX($B$5:B12)+1</f>
        <v>9</v>
      </c>
      <c r="C13" s="19" t="s">
        <v>43</v>
      </c>
      <c r="D13" s="20" t="s">
        <v>44</v>
      </c>
      <c r="E13" s="21"/>
      <c r="F13" s="1"/>
      <c r="G13" s="18"/>
      <c r="H13" s="18"/>
      <c r="I13" s="18"/>
      <c r="J13" s="18"/>
      <c r="K13" s="18"/>
      <c r="L13" s="18"/>
      <c r="M13" s="18"/>
      <c r="N13" s="18"/>
      <c r="O13" s="18"/>
      <c r="P13" s="18"/>
      <c r="Q13" s="18"/>
      <c r="R13" s="18"/>
      <c r="S13" s="18"/>
      <c r="T13" s="18"/>
      <c r="U13" s="18"/>
      <c r="V13" s="18"/>
      <c r="W13" s="18"/>
      <c r="X13" s="18"/>
      <c r="Y13" s="18"/>
      <c r="Z13" s="18"/>
    </row>
    <row r="14" spans="1:26" ht="12">
      <c r="A14" s="18"/>
      <c r="B14" s="19">
        <f>MAX($B$5:B13)+1</f>
        <v>10</v>
      </c>
      <c r="C14" s="19" t="s">
        <v>45</v>
      </c>
      <c r="D14" s="282" t="s">
        <v>46</v>
      </c>
      <c r="E14" s="21"/>
      <c r="F14" s="1"/>
      <c r="G14" s="18"/>
      <c r="H14" s="18"/>
      <c r="I14" s="18"/>
      <c r="J14" s="18"/>
      <c r="K14" s="18"/>
      <c r="L14" s="18"/>
      <c r="M14" s="18"/>
      <c r="N14" s="18"/>
      <c r="O14" s="18"/>
      <c r="P14" s="18"/>
      <c r="Q14" s="18"/>
      <c r="R14" s="18"/>
      <c r="S14" s="18"/>
      <c r="T14" s="18"/>
      <c r="U14" s="18"/>
      <c r="V14" s="18"/>
      <c r="W14" s="18"/>
      <c r="X14" s="18"/>
      <c r="Y14" s="18"/>
      <c r="Z14" s="18"/>
    </row>
    <row r="15" spans="1:26" ht="12">
      <c r="B15" s="19">
        <f>MAX($B$5:B14)+1</f>
        <v>11</v>
      </c>
      <c r="C15" s="19" t="s">
        <v>47</v>
      </c>
      <c r="D15" s="20" t="s">
        <v>48</v>
      </c>
      <c r="E15" s="21"/>
      <c r="F15" s="1"/>
    </row>
    <row r="16" spans="1:26" ht="12">
      <c r="A16" s="18"/>
      <c r="B16" s="19">
        <f>MAX($B$5:B15)+1</f>
        <v>12</v>
      </c>
      <c r="C16" s="19" t="s">
        <v>49</v>
      </c>
      <c r="D16" s="20" t="s">
        <v>50</v>
      </c>
      <c r="E16" s="21"/>
      <c r="F16" s="1"/>
      <c r="G16" s="18"/>
      <c r="H16" s="18"/>
      <c r="I16" s="18"/>
      <c r="J16" s="18"/>
      <c r="K16" s="18"/>
      <c r="L16" s="18"/>
      <c r="M16" s="18"/>
      <c r="N16" s="18"/>
      <c r="O16" s="18"/>
      <c r="P16" s="18"/>
      <c r="Q16" s="18"/>
      <c r="R16" s="18"/>
      <c r="S16" s="18"/>
      <c r="T16" s="18"/>
      <c r="U16" s="18"/>
      <c r="V16" s="18"/>
      <c r="W16" s="18"/>
      <c r="X16" s="18"/>
      <c r="Y16" s="18"/>
      <c r="Z16" s="18"/>
    </row>
    <row r="17" spans="1:26" ht="12">
      <c r="A17" s="18"/>
      <c r="B17" s="19">
        <f>MAX($B$5:B16)+1</f>
        <v>13</v>
      </c>
      <c r="C17" s="19" t="s">
        <v>51</v>
      </c>
      <c r="D17" s="20" t="s">
        <v>52</v>
      </c>
      <c r="E17" s="21"/>
      <c r="F17" s="1"/>
      <c r="G17" s="18"/>
      <c r="H17" s="18"/>
      <c r="I17" s="18"/>
      <c r="J17" s="18"/>
      <c r="K17" s="18"/>
      <c r="L17" s="18"/>
      <c r="M17" s="18"/>
      <c r="N17" s="18"/>
      <c r="O17" s="18"/>
      <c r="P17" s="18"/>
      <c r="Q17" s="18"/>
      <c r="R17" s="18"/>
      <c r="S17" s="18"/>
      <c r="T17" s="18"/>
      <c r="U17" s="18"/>
      <c r="V17" s="18"/>
      <c r="W17" s="18"/>
      <c r="X17" s="18"/>
      <c r="Y17" s="18"/>
      <c r="Z17" s="18"/>
    </row>
    <row r="18" spans="1:26" ht="12">
      <c r="B18" s="19">
        <f>MAX($B$5:B17)+1</f>
        <v>14</v>
      </c>
      <c r="C18" s="19" t="s">
        <v>53</v>
      </c>
      <c r="D18" s="20" t="s">
        <v>54</v>
      </c>
      <c r="E18" s="21"/>
      <c r="F18" s="1"/>
    </row>
    <row r="19" spans="1:26" ht="12">
      <c r="B19" s="19">
        <f>MAX($B$5:B18)+1</f>
        <v>15</v>
      </c>
      <c r="C19" s="19" t="s">
        <v>55</v>
      </c>
      <c r="D19" s="20" t="s">
        <v>56</v>
      </c>
      <c r="E19" s="21"/>
      <c r="F19" s="1"/>
      <c r="H19" s="13"/>
    </row>
    <row r="20" spans="1:26" ht="12">
      <c r="A20" s="18"/>
      <c r="B20" s="19">
        <f>MAX($B$5:B19)+1</f>
        <v>16</v>
      </c>
      <c r="C20" s="19" t="s">
        <v>57</v>
      </c>
      <c r="D20" s="20" t="s">
        <v>58</v>
      </c>
      <c r="E20" s="21"/>
      <c r="F20" s="1"/>
      <c r="G20" s="18"/>
      <c r="H20" s="18"/>
      <c r="I20" s="18"/>
      <c r="J20" s="18"/>
      <c r="K20" s="18"/>
      <c r="L20" s="18"/>
      <c r="M20" s="18"/>
      <c r="N20" s="18"/>
      <c r="O20" s="18"/>
      <c r="P20" s="18"/>
      <c r="Q20" s="18"/>
      <c r="R20" s="18"/>
      <c r="S20" s="18"/>
      <c r="T20" s="18"/>
      <c r="U20" s="18"/>
      <c r="V20" s="18"/>
      <c r="W20" s="18"/>
      <c r="X20" s="18"/>
      <c r="Y20" s="18"/>
      <c r="Z20" s="18"/>
    </row>
    <row r="21" spans="1:26" ht="12">
      <c r="A21" s="18"/>
      <c r="B21" s="19">
        <f>MAX($B$5:B20)+1</f>
        <v>17</v>
      </c>
      <c r="C21" s="19" t="s">
        <v>59</v>
      </c>
      <c r="D21" s="20" t="s">
        <v>60</v>
      </c>
      <c r="E21" s="21"/>
      <c r="F21" s="1"/>
      <c r="G21" s="18"/>
      <c r="H21" s="18"/>
      <c r="I21" s="18"/>
      <c r="J21" s="18"/>
      <c r="K21" s="18"/>
      <c r="L21" s="18"/>
      <c r="M21" s="18"/>
      <c r="N21" s="18"/>
      <c r="O21" s="18"/>
      <c r="P21" s="18"/>
      <c r="Q21" s="18"/>
      <c r="R21" s="18"/>
      <c r="S21" s="18"/>
      <c r="T21" s="18"/>
      <c r="U21" s="18"/>
      <c r="V21" s="18"/>
      <c r="W21" s="18"/>
      <c r="X21" s="18"/>
      <c r="Y21" s="18"/>
      <c r="Z21" s="18"/>
    </row>
    <row r="22" spans="1:26" ht="12">
      <c r="B22" s="19">
        <f>MAX($B$5:B21)+1</f>
        <v>18</v>
      </c>
      <c r="C22" s="19" t="s">
        <v>61</v>
      </c>
      <c r="D22" s="20" t="s">
        <v>62</v>
      </c>
      <c r="E22" s="21"/>
      <c r="F22" s="1"/>
    </row>
    <row r="23" spans="1:26" ht="12">
      <c r="A23" s="18"/>
      <c r="B23" s="19">
        <f>MAX($B$5:B22)+1</f>
        <v>19</v>
      </c>
      <c r="C23" s="19" t="s">
        <v>63</v>
      </c>
      <c r="D23" s="20" t="s">
        <v>64</v>
      </c>
      <c r="E23" s="21"/>
      <c r="F23" s="1"/>
      <c r="G23" s="18"/>
      <c r="H23" s="18"/>
      <c r="I23" s="18"/>
      <c r="J23" s="18"/>
      <c r="K23" s="18"/>
      <c r="L23" s="18"/>
      <c r="M23" s="18"/>
      <c r="N23" s="18"/>
      <c r="O23" s="18"/>
      <c r="P23" s="18"/>
      <c r="Q23" s="18"/>
      <c r="R23" s="18"/>
      <c r="S23" s="18"/>
      <c r="T23" s="18"/>
      <c r="U23" s="18"/>
      <c r="V23" s="18"/>
      <c r="W23" s="18"/>
      <c r="X23" s="18"/>
      <c r="Y23" s="18"/>
      <c r="Z23" s="18"/>
    </row>
    <row r="24" spans="1:26" ht="12">
      <c r="A24" s="18"/>
      <c r="B24" s="19">
        <f>MAX($B$5:B23)+1</f>
        <v>20</v>
      </c>
      <c r="C24" s="19" t="s">
        <v>65</v>
      </c>
      <c r="D24" s="20" t="s">
        <v>66</v>
      </c>
      <c r="E24" s="21"/>
      <c r="F24" s="1"/>
      <c r="G24" s="18"/>
      <c r="H24" s="18"/>
      <c r="I24" s="18"/>
      <c r="J24" s="18"/>
      <c r="K24" s="18"/>
      <c r="L24" s="18"/>
      <c r="M24" s="18"/>
      <c r="N24" s="18"/>
      <c r="O24" s="18"/>
      <c r="P24" s="18"/>
      <c r="Q24" s="18"/>
      <c r="R24" s="18"/>
      <c r="S24" s="18"/>
      <c r="T24" s="18"/>
      <c r="U24" s="18"/>
      <c r="V24" s="18"/>
      <c r="W24" s="18"/>
      <c r="X24" s="18"/>
      <c r="Y24" s="18"/>
      <c r="Z24" s="18"/>
    </row>
    <row r="25" spans="1:26" ht="12">
      <c r="A25" s="18"/>
      <c r="B25" s="19">
        <f>MAX($B$5:B24)+1</f>
        <v>21</v>
      </c>
      <c r="C25" s="19" t="s">
        <v>67</v>
      </c>
      <c r="D25" s="20" t="s">
        <v>68</v>
      </c>
      <c r="E25" s="21"/>
      <c r="F25" s="1"/>
      <c r="G25" s="18"/>
      <c r="H25" s="18"/>
      <c r="I25" s="18"/>
      <c r="J25" s="18"/>
      <c r="K25" s="18"/>
      <c r="L25" s="18"/>
      <c r="M25" s="18"/>
      <c r="N25" s="18"/>
      <c r="O25" s="18"/>
      <c r="P25" s="18"/>
      <c r="Q25" s="18"/>
      <c r="R25" s="18"/>
      <c r="S25" s="18"/>
      <c r="T25" s="18"/>
      <c r="U25" s="18"/>
      <c r="V25" s="18"/>
      <c r="W25" s="18"/>
      <c r="X25" s="18"/>
      <c r="Y25" s="18"/>
      <c r="Z25" s="18"/>
    </row>
    <row r="26" spans="1:26" ht="12">
      <c r="A26" s="18"/>
      <c r="B26" s="19">
        <f>MAX($B$5:B25)+1</f>
        <v>22</v>
      </c>
      <c r="C26" s="19" t="s">
        <v>69</v>
      </c>
      <c r="D26" s="20" t="s">
        <v>70</v>
      </c>
      <c r="E26" s="21"/>
      <c r="F26" s="1"/>
      <c r="G26" s="18"/>
      <c r="H26" s="18"/>
      <c r="I26" s="18"/>
      <c r="J26" s="18"/>
      <c r="K26" s="18"/>
      <c r="L26" s="18"/>
      <c r="M26" s="18"/>
      <c r="N26" s="18"/>
      <c r="O26" s="18"/>
      <c r="P26" s="18"/>
      <c r="Q26" s="18"/>
      <c r="R26" s="18"/>
      <c r="S26" s="18"/>
      <c r="T26" s="18"/>
      <c r="U26" s="18"/>
      <c r="V26" s="18"/>
      <c r="W26" s="18"/>
      <c r="X26" s="18"/>
      <c r="Y26" s="18"/>
      <c r="Z26" s="18"/>
    </row>
    <row r="27" spans="1:26" ht="12">
      <c r="B27" s="19">
        <f>MAX($B$5:B26)+1</f>
        <v>23</v>
      </c>
      <c r="C27" s="19" t="s">
        <v>71</v>
      </c>
      <c r="D27" s="20" t="s">
        <v>72</v>
      </c>
      <c r="E27" s="21"/>
      <c r="F27" s="1"/>
    </row>
    <row r="28" spans="1:26" ht="12">
      <c r="B28" s="19">
        <f>MAX($B$5:B27)+1</f>
        <v>24</v>
      </c>
      <c r="C28" s="19" t="s">
        <v>73</v>
      </c>
      <c r="D28" s="20" t="s">
        <v>74</v>
      </c>
      <c r="E28" s="21"/>
      <c r="F28" s="1"/>
    </row>
    <row r="29" spans="1:26" ht="12">
      <c r="B29" s="19">
        <f>MAX($B$5:B28)+1</f>
        <v>25</v>
      </c>
      <c r="C29" s="19" t="s">
        <v>75</v>
      </c>
      <c r="D29" s="20" t="s">
        <v>76</v>
      </c>
      <c r="E29" s="21"/>
      <c r="F29" s="1"/>
    </row>
    <row r="30" spans="1:26" ht="12">
      <c r="A30" s="18"/>
      <c r="B30" s="19">
        <f>MAX($B$5:B29)+1</f>
        <v>26</v>
      </c>
      <c r="C30" s="19" t="s">
        <v>77</v>
      </c>
      <c r="D30" s="20" t="s">
        <v>78</v>
      </c>
      <c r="E30" s="21"/>
      <c r="F30" s="1"/>
      <c r="G30" s="18"/>
      <c r="H30" s="18"/>
      <c r="I30" s="18"/>
      <c r="J30" s="18"/>
      <c r="K30" s="18"/>
      <c r="L30" s="18"/>
      <c r="M30" s="18"/>
      <c r="N30" s="18"/>
      <c r="O30" s="18"/>
      <c r="P30" s="18"/>
      <c r="Q30" s="18"/>
      <c r="R30" s="18"/>
      <c r="S30" s="18"/>
      <c r="T30" s="18"/>
      <c r="U30" s="18"/>
      <c r="V30" s="18"/>
      <c r="W30" s="18"/>
      <c r="X30" s="18"/>
      <c r="Y30" s="18"/>
      <c r="Z30" s="18"/>
    </row>
    <row r="31" spans="1:26" ht="12">
      <c r="A31" s="18"/>
      <c r="B31" s="19">
        <f>MAX($B$5:B30)+1</f>
        <v>27</v>
      </c>
      <c r="C31" s="19" t="s">
        <v>79</v>
      </c>
      <c r="D31" s="20" t="s">
        <v>80</v>
      </c>
      <c r="E31" s="21"/>
      <c r="F31" s="1"/>
      <c r="G31" s="18"/>
      <c r="H31" s="18"/>
      <c r="I31" s="18"/>
      <c r="J31" s="18"/>
      <c r="K31" s="18"/>
      <c r="L31" s="18"/>
      <c r="M31" s="18"/>
      <c r="N31" s="18"/>
      <c r="O31" s="18"/>
      <c r="P31" s="18"/>
      <c r="Q31" s="18"/>
      <c r="R31" s="18"/>
      <c r="S31" s="18"/>
      <c r="T31" s="18"/>
      <c r="U31" s="18"/>
      <c r="V31" s="18"/>
      <c r="W31" s="18"/>
      <c r="X31" s="18"/>
      <c r="Y31" s="18"/>
      <c r="Z31" s="18"/>
    </row>
    <row r="32" spans="1:26" ht="12">
      <c r="B32" s="19">
        <f>MAX($B$5:B31)+1</f>
        <v>28</v>
      </c>
      <c r="C32" s="19" t="s">
        <v>81</v>
      </c>
      <c r="D32" s="20" t="s">
        <v>82</v>
      </c>
      <c r="E32" s="21"/>
      <c r="F32" s="1"/>
    </row>
    <row r="33" spans="1:26" ht="12">
      <c r="A33" s="18"/>
      <c r="B33" s="19">
        <f>MAX($B$5:B32)+1</f>
        <v>29</v>
      </c>
      <c r="C33" s="19" t="s">
        <v>83</v>
      </c>
      <c r="D33" s="20" t="s">
        <v>84</v>
      </c>
      <c r="E33" s="21"/>
      <c r="F33" s="1"/>
      <c r="G33" s="18"/>
      <c r="H33" s="18"/>
      <c r="I33" s="18"/>
      <c r="J33" s="18"/>
      <c r="K33" s="18"/>
      <c r="L33" s="18"/>
      <c r="M33" s="18"/>
      <c r="N33" s="18"/>
      <c r="O33" s="18"/>
      <c r="P33" s="18"/>
      <c r="Q33" s="18"/>
      <c r="R33" s="18"/>
      <c r="S33" s="18"/>
      <c r="T33" s="18"/>
      <c r="U33" s="18"/>
      <c r="V33" s="18"/>
      <c r="W33" s="18"/>
      <c r="X33" s="18"/>
      <c r="Y33" s="18"/>
      <c r="Z33" s="18"/>
    </row>
    <row r="34" spans="1:26" ht="11.25" customHeight="1">
      <c r="B34" s="17"/>
      <c r="F34" s="1"/>
    </row>
    <row r="35" spans="1:26" ht="11.25" customHeight="1">
      <c r="A35" s="1"/>
      <c r="B35" s="22"/>
      <c r="C35" s="1"/>
      <c r="D35" s="1"/>
      <c r="E35" s="1"/>
      <c r="F35" s="1"/>
    </row>
    <row r="36" spans="1:26" ht="11.25" customHeight="1">
      <c r="B36" s="17"/>
    </row>
    <row r="37" spans="1:26" ht="11.25" customHeight="1"/>
    <row r="38" spans="1:26" ht="11.25" customHeight="1"/>
    <row r="39" spans="1:26" ht="11.25" customHeight="1"/>
    <row r="40" spans="1:26" ht="11.25" customHeight="1"/>
    <row r="41" spans="1:26" ht="11.25" customHeight="1"/>
    <row r="42" spans="1:26" ht="11.25" customHeight="1"/>
    <row r="43" spans="1:26" ht="11.25" customHeight="1"/>
    <row r="44" spans="1:26" ht="11.25" customHeight="1"/>
    <row r="45" spans="1:26" ht="11.25" customHeight="1"/>
    <row r="46" spans="1:26" ht="11.25" customHeight="1"/>
    <row r="47" spans="1:26" ht="11.25" customHeight="1"/>
    <row r="48" spans="1:26"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sheetData>
  <pageMargins left="0.6" right="0.6" top="1" bottom="1" header="0" footer="0"/>
  <pageSetup orientation="landscape"/>
  <headerFooter>
    <oddHeader>&amp;RDraft - Work in Progress</oddHeader>
    <oddFooter>&amp;L&amp;F &amp;D, &amp;T&amp;C Page &amp;P of &amp;R&amp;A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33"/>
  <sheetViews>
    <sheetView showGridLines="0" zoomScaleNormal="100" workbookViewId="0">
      <selection activeCell="E10" sqref="E10"/>
    </sheetView>
  </sheetViews>
  <sheetFormatPr defaultColWidth="9" defaultRowHeight="12" customHeight="1" outlineLevelCol="1"/>
  <cols>
    <col min="1" max="1" width="2" style="355" customWidth="1"/>
    <col min="2" max="2" width="4.7109375" style="355" customWidth="1"/>
    <col min="3" max="3" width="58.28515625" style="355" customWidth="1"/>
    <col min="4" max="4" width="28.5703125" style="355" hidden="1" customWidth="1" outlineLevel="1"/>
    <col min="5" max="5" width="8.7109375" style="355" customWidth="1" collapsed="1"/>
    <col min="6" max="6" width="3" style="355" hidden="1" customWidth="1" outlineLevel="1"/>
    <col min="7" max="7" width="53.42578125" style="355" hidden="1" customWidth="1" outlineLevel="1"/>
    <col min="8" max="8" width="5.28515625" style="355" hidden="1" customWidth="1" collapsed="1"/>
    <col min="9" max="10" width="2.5703125" style="355" customWidth="1"/>
    <col min="11" max="16384" width="9" style="355"/>
  </cols>
  <sheetData>
    <row r="1" spans="2:10" ht="3" customHeight="1">
      <c r="J1" s="348"/>
    </row>
    <row r="2" spans="2:10" ht="26.25">
      <c r="B2" s="8" t="s">
        <v>346</v>
      </c>
      <c r="C2" s="354"/>
      <c r="D2" s="354"/>
      <c r="E2" s="354"/>
      <c r="F2" s="354"/>
      <c r="G2" s="354"/>
      <c r="H2" s="354"/>
      <c r="J2" s="348"/>
    </row>
    <row r="3" spans="2:10">
      <c r="B3" s="427" t="s">
        <v>348</v>
      </c>
      <c r="C3" s="428"/>
      <c r="D3" s="428"/>
      <c r="E3" s="428"/>
      <c r="F3" s="354"/>
      <c r="G3" s="354"/>
      <c r="H3" s="354"/>
      <c r="J3" s="348"/>
    </row>
    <row r="4" spans="2:10" ht="12" customHeight="1">
      <c r="B4" s="429" t="s">
        <v>347</v>
      </c>
      <c r="C4" s="428"/>
      <c r="D4" s="428"/>
      <c r="E4" s="428"/>
      <c r="F4" s="354"/>
      <c r="G4" s="354"/>
      <c r="H4" s="354"/>
      <c r="J4" s="348"/>
    </row>
    <row r="5" spans="2:10" ht="12" customHeight="1">
      <c r="B5" s="326"/>
      <c r="C5" s="325"/>
      <c r="D5" s="325"/>
      <c r="E5" s="325"/>
      <c r="F5" s="354"/>
      <c r="G5" s="354"/>
      <c r="H5" s="354"/>
      <c r="J5" s="348"/>
    </row>
    <row r="6" spans="2:10" ht="12.75" customHeight="1" thickBot="1">
      <c r="B6" s="358" t="s">
        <v>341</v>
      </c>
      <c r="C6" s="358" t="s">
        <v>3</v>
      </c>
      <c r="D6" s="358" t="s">
        <v>342</v>
      </c>
      <c r="E6" s="358" t="s">
        <v>4</v>
      </c>
      <c r="F6" s="358"/>
      <c r="G6" s="358" t="s">
        <v>343</v>
      </c>
      <c r="H6" s="356" t="s">
        <v>344</v>
      </c>
      <c r="J6" s="348"/>
    </row>
    <row r="7" spans="2:10" ht="12" hidden="1" customHeight="1">
      <c r="B7" s="359">
        <v>1</v>
      </c>
      <c r="C7" s="360" t="s">
        <v>345</v>
      </c>
      <c r="D7" s="360"/>
      <c r="E7" s="360" t="s">
        <v>5</v>
      </c>
      <c r="F7" s="360"/>
      <c r="G7" s="360"/>
      <c r="H7" s="357">
        <v>2</v>
      </c>
      <c r="J7" s="348"/>
    </row>
    <row r="8" spans="2:10" customFormat="1" ht="12" customHeight="1">
      <c r="B8" s="361">
        <v>1</v>
      </c>
      <c r="C8" s="362" t="s">
        <v>340</v>
      </c>
      <c r="D8" s="362"/>
      <c r="E8" s="363" t="s">
        <v>5</v>
      </c>
      <c r="F8" s="362"/>
      <c r="G8" s="362"/>
      <c r="H8" s="357"/>
      <c r="J8" s="300"/>
    </row>
    <row r="9" spans="2:10" ht="12" customHeight="1">
      <c r="B9" s="361">
        <v>2</v>
      </c>
      <c r="C9" s="362" t="s">
        <v>1</v>
      </c>
      <c r="D9" s="362"/>
      <c r="E9" s="363" t="s">
        <v>5</v>
      </c>
      <c r="F9" s="362"/>
      <c r="G9" s="362"/>
      <c r="H9" s="357"/>
      <c r="J9" s="348"/>
    </row>
    <row r="10" spans="2:10" ht="12" customHeight="1">
      <c r="B10" s="364">
        <v>3</v>
      </c>
      <c r="C10" s="365" t="s">
        <v>7</v>
      </c>
      <c r="D10" s="365"/>
      <c r="E10" s="366" t="s">
        <v>5</v>
      </c>
      <c r="F10" s="365"/>
      <c r="G10" s="365"/>
      <c r="H10" s="357"/>
      <c r="J10" s="348"/>
    </row>
    <row r="11" spans="2:10" ht="12" customHeight="1">
      <c r="B11" s="367">
        <v>4</v>
      </c>
      <c r="C11" s="368" t="s">
        <v>8</v>
      </c>
      <c r="D11" s="368"/>
      <c r="E11" s="369" t="s">
        <v>5</v>
      </c>
      <c r="F11" s="368"/>
      <c r="G11" s="368"/>
      <c r="H11" s="357"/>
      <c r="J11" s="348"/>
    </row>
    <row r="12" spans="2:10" ht="12" customHeight="1">
      <c r="B12" s="367">
        <v>5</v>
      </c>
      <c r="C12" s="368" t="s">
        <v>9</v>
      </c>
      <c r="D12" s="368"/>
      <c r="E12" s="369" t="s">
        <v>5</v>
      </c>
      <c r="F12" s="368"/>
      <c r="G12" s="368"/>
      <c r="H12" s="357"/>
      <c r="J12" s="348"/>
    </row>
    <row r="13" spans="2:10" ht="12" customHeight="1">
      <c r="B13" s="367">
        <v>6</v>
      </c>
      <c r="C13" s="368" t="s">
        <v>10</v>
      </c>
      <c r="D13" s="368"/>
      <c r="E13" s="369" t="s">
        <v>5</v>
      </c>
      <c r="F13" s="368"/>
      <c r="G13" s="368"/>
      <c r="H13" s="357"/>
      <c r="J13" s="348"/>
    </row>
    <row r="14" spans="2:10" ht="12" customHeight="1">
      <c r="B14" s="364">
        <v>7</v>
      </c>
      <c r="C14" s="365" t="s">
        <v>11</v>
      </c>
      <c r="D14" s="365"/>
      <c r="E14" s="366" t="s">
        <v>5</v>
      </c>
      <c r="F14" s="365"/>
      <c r="G14" s="365"/>
      <c r="H14" s="357"/>
      <c r="J14" s="348"/>
    </row>
    <row r="15" spans="2:10" ht="12" customHeight="1">
      <c r="B15" s="370">
        <v>8</v>
      </c>
      <c r="C15" s="371" t="s">
        <v>12</v>
      </c>
      <c r="D15" s="371"/>
      <c r="E15" s="372" t="s">
        <v>5</v>
      </c>
      <c r="F15" s="371"/>
      <c r="G15" s="371"/>
      <c r="H15" s="357"/>
      <c r="J15" s="348"/>
    </row>
    <row r="16" spans="2:10" ht="12" customHeight="1">
      <c r="B16" s="370">
        <v>9</v>
      </c>
      <c r="C16" s="371" t="s">
        <v>13</v>
      </c>
      <c r="D16" s="371"/>
      <c r="E16" s="372" t="s">
        <v>5</v>
      </c>
      <c r="F16" s="371"/>
      <c r="G16" s="371"/>
      <c r="H16" s="357"/>
      <c r="J16" s="348"/>
    </row>
    <row r="17" spans="2:10" ht="12" customHeight="1">
      <c r="B17" s="370">
        <v>10</v>
      </c>
      <c r="C17" s="371" t="s">
        <v>14</v>
      </c>
      <c r="D17" s="371"/>
      <c r="E17" s="372" t="s">
        <v>5</v>
      </c>
      <c r="F17" s="371"/>
      <c r="G17" s="371"/>
      <c r="H17" s="357"/>
      <c r="J17" s="348"/>
    </row>
    <row r="18" spans="2:10" ht="12" customHeight="1">
      <c r="B18" s="364">
        <v>11</v>
      </c>
      <c r="C18" s="365" t="s">
        <v>15</v>
      </c>
      <c r="D18" s="365"/>
      <c r="E18" s="366" t="s">
        <v>5</v>
      </c>
      <c r="F18" s="365"/>
      <c r="G18" s="365"/>
      <c r="H18" s="357"/>
      <c r="J18" s="348"/>
    </row>
    <row r="19" spans="2:10" ht="12" customHeight="1">
      <c r="B19" s="373">
        <v>12</v>
      </c>
      <c r="C19" s="374" t="s">
        <v>16</v>
      </c>
      <c r="D19" s="374"/>
      <c r="E19" s="375" t="s">
        <v>5</v>
      </c>
      <c r="F19" s="374"/>
      <c r="G19" s="374"/>
      <c r="H19" s="357"/>
      <c r="J19" s="348"/>
    </row>
    <row r="20" spans="2:10" ht="12" customHeight="1">
      <c r="B20" s="373">
        <v>13</v>
      </c>
      <c r="C20" s="374" t="s">
        <v>17</v>
      </c>
      <c r="D20" s="374"/>
      <c r="E20" s="375" t="s">
        <v>5</v>
      </c>
      <c r="F20" s="374"/>
      <c r="G20" s="374"/>
      <c r="H20" s="357"/>
      <c r="J20" s="348"/>
    </row>
    <row r="21" spans="2:10" ht="12" customHeight="1">
      <c r="B21" s="373">
        <v>14</v>
      </c>
      <c r="C21" s="374" t="s">
        <v>18</v>
      </c>
      <c r="D21" s="374"/>
      <c r="E21" s="375" t="s">
        <v>5</v>
      </c>
      <c r="F21" s="374"/>
      <c r="G21" s="374"/>
      <c r="H21" s="357"/>
      <c r="J21" s="348"/>
    </row>
    <row r="22" spans="2:10" ht="12" customHeight="1">
      <c r="B22" s="373">
        <v>15</v>
      </c>
      <c r="C22" s="374" t="s">
        <v>19</v>
      </c>
      <c r="D22" s="374"/>
      <c r="E22" s="375" t="s">
        <v>5</v>
      </c>
      <c r="F22" s="374"/>
      <c r="G22" s="374"/>
      <c r="H22" s="357"/>
      <c r="J22" s="348"/>
    </row>
    <row r="23" spans="2:10" ht="12" customHeight="1">
      <c r="B23" s="373">
        <v>16</v>
      </c>
      <c r="C23" s="374" t="s">
        <v>20</v>
      </c>
      <c r="D23" s="374"/>
      <c r="E23" s="375" t="s">
        <v>5</v>
      </c>
      <c r="F23" s="374"/>
      <c r="G23" s="374"/>
      <c r="H23" s="357"/>
      <c r="J23" s="348"/>
    </row>
    <row r="24" spans="2:10" ht="12" customHeight="1">
      <c r="B24" s="373">
        <v>17</v>
      </c>
      <c r="C24" s="374" t="s">
        <v>21</v>
      </c>
      <c r="D24" s="374"/>
      <c r="E24" s="375" t="s">
        <v>5</v>
      </c>
      <c r="F24" s="374"/>
      <c r="G24" s="374"/>
      <c r="H24" s="357"/>
      <c r="J24" s="348"/>
    </row>
    <row r="25" spans="2:10" ht="12" customHeight="1">
      <c r="B25" s="364">
        <v>18</v>
      </c>
      <c r="C25" s="365" t="s">
        <v>22</v>
      </c>
      <c r="D25" s="365"/>
      <c r="E25" s="366" t="s">
        <v>5</v>
      </c>
      <c r="F25" s="365"/>
      <c r="G25" s="365"/>
      <c r="H25" s="357"/>
      <c r="J25" s="348"/>
    </row>
    <row r="26" spans="2:10" ht="12" customHeight="1">
      <c r="B26" s="376">
        <v>19</v>
      </c>
      <c r="C26" s="377" t="s">
        <v>23</v>
      </c>
      <c r="D26" s="377"/>
      <c r="E26" s="378" t="s">
        <v>5</v>
      </c>
      <c r="F26" s="377"/>
      <c r="G26" s="377"/>
      <c r="H26" s="357"/>
      <c r="J26" s="348"/>
    </row>
    <row r="27" spans="2:10" ht="12" customHeight="1">
      <c r="B27" s="376">
        <v>20</v>
      </c>
      <c r="C27" s="377" t="s">
        <v>24</v>
      </c>
      <c r="D27" s="377"/>
      <c r="E27" s="378" t="s">
        <v>5</v>
      </c>
      <c r="F27" s="377"/>
      <c r="G27" s="377"/>
      <c r="H27" s="357"/>
      <c r="J27" s="348"/>
    </row>
    <row r="28" spans="2:10" ht="12" customHeight="1">
      <c r="B28" s="376">
        <v>21</v>
      </c>
      <c r="C28" s="377" t="s">
        <v>25</v>
      </c>
      <c r="D28" s="377"/>
      <c r="E28" s="378" t="s">
        <v>5</v>
      </c>
      <c r="F28" s="377"/>
      <c r="G28" s="377"/>
      <c r="H28" s="357"/>
      <c r="J28" s="348"/>
    </row>
    <row r="29" spans="2:10" ht="12" customHeight="1">
      <c r="B29" s="376">
        <v>22</v>
      </c>
      <c r="C29" s="377" t="s">
        <v>26</v>
      </c>
      <c r="D29" s="377"/>
      <c r="E29" s="378" t="s">
        <v>5</v>
      </c>
      <c r="F29" s="377"/>
      <c r="G29" s="377"/>
      <c r="H29" s="357"/>
      <c r="J29" s="348"/>
    </row>
    <row r="30" spans="2:10" ht="12" customHeight="1">
      <c r="B30" s="364">
        <v>23</v>
      </c>
      <c r="C30" s="365" t="s">
        <v>339</v>
      </c>
      <c r="D30" s="365"/>
      <c r="E30" s="366" t="s">
        <v>5</v>
      </c>
      <c r="F30" s="365"/>
      <c r="G30" s="365"/>
      <c r="H30" s="357"/>
      <c r="J30" s="348"/>
    </row>
    <row r="31" spans="2:10" ht="12" customHeight="1">
      <c r="B31" s="361">
        <v>24</v>
      </c>
      <c r="C31" s="362" t="s">
        <v>6</v>
      </c>
      <c r="D31" s="362"/>
      <c r="E31" s="363" t="s">
        <v>5</v>
      </c>
      <c r="F31" s="362"/>
      <c r="G31" s="362"/>
      <c r="H31" s="357"/>
      <c r="J31" s="348"/>
    </row>
    <row r="32" spans="2:10" ht="12" customHeight="1">
      <c r="J32" s="348"/>
    </row>
    <row r="33" spans="1:10" ht="12" customHeight="1">
      <c r="A33" s="348"/>
      <c r="B33" s="348"/>
      <c r="C33" s="348"/>
      <c r="D33" s="348"/>
      <c r="E33" s="348"/>
      <c r="F33" s="348"/>
      <c r="G33" s="348"/>
      <c r="H33" s="348"/>
      <c r="I33" s="348"/>
      <c r="J33" s="348"/>
    </row>
  </sheetData>
  <mergeCells count="2">
    <mergeCell ref="B3:E3"/>
    <mergeCell ref="B4:E4"/>
  </mergeCells>
  <hyperlinks>
    <hyperlink ref="E8" location="'Front Cover'!A1" tooltip="Front Cover" display="View" xr:uid="{00000000-0004-0000-0200-000000000000}"/>
    <hyperlink ref="E9" location="'Disclaimer'!A1" tooltip="Disclaimer" display="View" xr:uid="{00000000-0004-0000-0200-000001000000}"/>
    <hyperlink ref="E10" location="'3. Income &amp; Expense &gt;&gt;'!A1" tooltip="3. Income &amp; Expense &gt;&gt;" display="View" xr:uid="{00000000-0004-0000-0200-000002000000}"/>
    <hyperlink ref="E11" location="'4. Understanding Income'!A1" tooltip="4. Understanding Income" display="View" xr:uid="{00000000-0004-0000-0200-000003000000}"/>
    <hyperlink ref="E12" location="'5. Understanding Expenses'!A1" tooltip="5. Understanding Expenses" display="View" xr:uid="{00000000-0004-0000-0200-000004000000}"/>
    <hyperlink ref="E13" location="'6. Cash Flow Summary'!A1" tooltip="6. Cash Flow Summary" display="View" xr:uid="{00000000-0004-0000-0200-000005000000}"/>
    <hyperlink ref="E14" location="'7. Budgeting &gt;&gt;'!A1" tooltip="7. Budgeting &gt;&gt;" display="View" xr:uid="{00000000-0004-0000-0200-000006000000}"/>
    <hyperlink ref="E15" location="'8. Budget Diagnostic'!A1" tooltip="8. Budget Diagnostic" display="View" xr:uid="{00000000-0004-0000-0200-000007000000}"/>
    <hyperlink ref="E16" location="'9. Budget Forecast'!A1" tooltip="9. Budget Forecast" display="View" xr:uid="{00000000-0004-0000-0200-000008000000}"/>
    <hyperlink ref="E17" location="'10. Budget to Actual'!A1" tooltip="10. Budget to Actual" display="View" xr:uid="{00000000-0004-0000-0200-000009000000}"/>
    <hyperlink ref="E18" location="'11. Debt Management &gt;&gt;'!A1" tooltip="11. Debt Management &gt;&gt;" display="View" xr:uid="{00000000-0004-0000-0200-00000A000000}"/>
    <hyperlink ref="E19" location="'12. Net Worth Summary'!A1" tooltip="12. Net Worth Summary" display="View" xr:uid="{00000000-0004-0000-0200-00000B000000}"/>
    <hyperlink ref="E20" location="'13. Credit Score 101'!A1" tooltip="13. Credit Score 101" display="View" xr:uid="{00000000-0004-0000-0200-00000C000000}"/>
    <hyperlink ref="E21" location="'14. Debt Summary'!A1" tooltip="14. Debt Summary" display="View" xr:uid="{00000000-0004-0000-0200-00000D000000}"/>
    <hyperlink ref="E22" location="'15. Credit Card Debt'!A1" tooltip="15. Credit Card Debt" display="View" xr:uid="{00000000-0004-0000-0200-00000E000000}"/>
    <hyperlink ref="E23" location="'16. Student Loan Debt'!A1" tooltip="16. Student Loan Debt" display="View" xr:uid="{00000000-0004-0000-0200-00000F000000}"/>
    <hyperlink ref="E24" location="'17. Car Loan Debt'!A1" tooltip="17. Car Loan Debt" display="View" xr:uid="{00000000-0004-0000-0200-000010000000}"/>
    <hyperlink ref="E25" location="'18. Mastering Your Mortgage &gt;&gt;'!A1" tooltip="18. Mastering Your Mortgage &gt;&gt;" display="View" xr:uid="{00000000-0004-0000-0200-000011000000}"/>
    <hyperlink ref="E26" location="'19. Mortgage Analysis'!A1" tooltip="19. Mortgage Analysis" display="View" xr:uid="{00000000-0004-0000-0200-000012000000}"/>
    <hyperlink ref="E27" location="'20. Mortgage Refinance'!A1" tooltip="20. Mortgage Refinance" display="View" xr:uid="{00000000-0004-0000-0200-000013000000}"/>
    <hyperlink ref="E28" location="'21. Mortgage Amortization'!A1" tooltip="21. Mortgage Amortization" display="View" xr:uid="{00000000-0004-0000-0200-000014000000}"/>
    <hyperlink ref="E29" location="'22. Rent Analysis'!A1" tooltip="22. Rent Analysis" display="View" xr:uid="{00000000-0004-0000-0200-000015000000}"/>
    <hyperlink ref="E30" location="'23. Glossary &gt;&gt;'!A1" tooltip="23. Glossary &gt;&gt;" display="View" xr:uid="{00000000-0004-0000-0200-000016000000}"/>
    <hyperlink ref="E31" location="'24. Glossary'!A1" tooltip="24. Glossary" display="View" xr:uid="{00000000-0004-0000-0200-000017000000}"/>
  </hyperlinks>
  <pageMargins left="0.6" right="0.6" top="1" bottom="1" header="0.5" footer="0.5"/>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A1:L1000"/>
  <sheetViews>
    <sheetView showGridLines="0" workbookViewId="0"/>
  </sheetViews>
  <sheetFormatPr defaultColWidth="14.42578125" defaultRowHeight="15" customHeight="1"/>
  <cols>
    <col min="1" max="1" width="2" customWidth="1"/>
    <col min="2" max="2" width="107.7109375" customWidth="1"/>
    <col min="3" max="3" width="2.5703125" customWidth="1"/>
    <col min="4" max="26" width="9" customWidth="1"/>
  </cols>
  <sheetData>
    <row r="1" spans="2:12" ht="12" customHeight="1">
      <c r="C1" s="1"/>
    </row>
    <row r="2" spans="2:12" ht="12" customHeight="1">
      <c r="C2" s="1"/>
    </row>
    <row r="3" spans="2:12" ht="12" customHeight="1">
      <c r="C3" s="1"/>
    </row>
    <row r="4" spans="2:12" ht="12" customHeight="1">
      <c r="C4" s="1"/>
    </row>
    <row r="5" spans="2:12" ht="12" customHeight="1">
      <c r="C5" s="1"/>
    </row>
    <row r="6" spans="2:12" ht="12" customHeight="1">
      <c r="C6" s="1"/>
    </row>
    <row r="7" spans="2:12" ht="12" customHeight="1">
      <c r="C7" s="1"/>
    </row>
    <row r="8" spans="2:12" ht="12" customHeight="1">
      <c r="B8" s="23"/>
      <c r="C8" s="1"/>
    </row>
    <row r="9" spans="2:12" ht="12" customHeight="1">
      <c r="C9" s="1"/>
      <c r="J9" s="7"/>
      <c r="K9" s="7"/>
      <c r="L9" s="7"/>
    </row>
    <row r="10" spans="2:12" ht="12" customHeight="1">
      <c r="C10" s="1"/>
    </row>
    <row r="11" spans="2:12" ht="12" customHeight="1">
      <c r="C11" s="1"/>
    </row>
    <row r="12" spans="2:12" ht="12" customHeight="1">
      <c r="C12" s="1"/>
      <c r="I12" s="10"/>
      <c r="J12" s="7"/>
      <c r="K12" s="7"/>
      <c r="L12" s="7"/>
    </row>
    <row r="13" spans="2:12" ht="12" customHeight="1">
      <c r="C13" s="1"/>
    </row>
    <row r="14" spans="2:12" ht="12" customHeight="1">
      <c r="C14" s="1"/>
    </row>
    <row r="15" spans="2:12" ht="12" customHeight="1">
      <c r="C15" s="1"/>
    </row>
    <row r="16" spans="2:12" ht="12" customHeight="1">
      <c r="C16" s="1"/>
    </row>
    <row r="17" spans="1:3" ht="12" customHeight="1">
      <c r="C17" s="1"/>
    </row>
    <row r="18" spans="1:3" ht="12" customHeight="1">
      <c r="C18" s="1"/>
    </row>
    <row r="19" spans="1:3" ht="12" customHeight="1">
      <c r="C19" s="1"/>
    </row>
    <row r="20" spans="1:3" ht="39" customHeight="1">
      <c r="B20" s="24" t="s">
        <v>85</v>
      </c>
      <c r="C20" s="1"/>
    </row>
    <row r="21" spans="1:3" ht="12" customHeight="1">
      <c r="C21" s="1"/>
    </row>
    <row r="22" spans="1:3" ht="12" customHeight="1">
      <c r="A22" s="1"/>
      <c r="B22" s="1"/>
      <c r="C22" s="1"/>
    </row>
    <row r="23" spans="1:3" ht="12" customHeight="1"/>
    <row r="24" spans="1:3" ht="12" customHeight="1"/>
    <row r="25" spans="1:3" ht="12" customHeight="1"/>
    <row r="26" spans="1:3" ht="12" customHeight="1"/>
    <row r="27" spans="1:3" ht="12" customHeight="1"/>
    <row r="28" spans="1:3" ht="12" customHeight="1"/>
    <row r="29" spans="1:3" ht="12" customHeight="1"/>
    <row r="30" spans="1:3" ht="12" customHeight="1"/>
    <row r="31" spans="1:3" ht="12" customHeight="1"/>
    <row r="32" spans="1:3"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6" right="0.6" top="1" bottom="1" header="0" footer="0"/>
  <pageSetup orientation="landscape"/>
  <headerFooter>
    <oddHeader>&amp;RDraft - Work in Progress</oddHeader>
    <oddFooter>&amp;L&amp;F &amp;D, &amp;T&amp;CPage &amp;P of &amp;R&amp;A</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AFCC0"/>
    <pageSetUpPr fitToPage="1"/>
  </sheetPr>
  <dimension ref="A1:W1003"/>
  <sheetViews>
    <sheetView showGridLines="0" zoomScaleNormal="100" workbookViewId="0">
      <selection activeCell="J31" sqref="J31"/>
    </sheetView>
  </sheetViews>
  <sheetFormatPr defaultColWidth="14.42578125" defaultRowHeight="15" customHeight="1"/>
  <cols>
    <col min="1" max="1" width="2" customWidth="1"/>
    <col min="2" max="2" width="32" bestFit="1" customWidth="1"/>
    <col min="3" max="3" width="12.7109375" customWidth="1"/>
    <col min="4" max="4" width="0.7109375" customWidth="1"/>
    <col min="5" max="5" width="8.28515625" customWidth="1"/>
    <col min="6" max="7" width="8.7109375" bestFit="1" customWidth="1"/>
    <col min="8" max="8" width="10.5703125" customWidth="1"/>
    <col min="9" max="16" width="9" customWidth="1"/>
    <col min="17" max="17" width="2.5703125" customWidth="1"/>
    <col min="18" max="23" width="9" customWidth="1"/>
  </cols>
  <sheetData>
    <row r="1" spans="1:23" ht="3" customHeight="1">
      <c r="A1" s="7"/>
      <c r="B1" s="7"/>
      <c r="C1" s="7"/>
      <c r="D1" s="7"/>
      <c r="E1" s="7"/>
      <c r="F1" s="7"/>
      <c r="G1" s="7"/>
      <c r="H1" s="7"/>
      <c r="I1" s="7"/>
      <c r="J1" s="7"/>
      <c r="K1" s="7"/>
      <c r="L1" s="7"/>
      <c r="M1" s="7"/>
      <c r="N1" s="7"/>
      <c r="O1" s="7"/>
      <c r="P1" s="7"/>
      <c r="Q1" s="299"/>
      <c r="R1" s="7"/>
      <c r="S1" s="7"/>
      <c r="T1" s="7"/>
      <c r="U1" s="7"/>
      <c r="V1" s="7"/>
      <c r="W1" s="7"/>
    </row>
    <row r="2" spans="1:23" ht="23.25">
      <c r="A2" s="7"/>
      <c r="B2" s="426" t="s">
        <v>86</v>
      </c>
      <c r="C2" s="426"/>
      <c r="D2" s="426"/>
      <c r="E2" s="426"/>
      <c r="F2" s="426"/>
      <c r="G2" s="426"/>
      <c r="H2" s="426"/>
      <c r="I2" s="426"/>
      <c r="J2" s="426"/>
      <c r="K2" s="426"/>
      <c r="L2" s="426"/>
      <c r="M2" s="426"/>
      <c r="N2" s="426"/>
      <c r="O2" s="426"/>
      <c r="P2" s="426"/>
      <c r="Q2" s="300"/>
      <c r="R2" s="7"/>
      <c r="S2" s="7"/>
      <c r="T2" s="7"/>
      <c r="U2" s="7"/>
      <c r="V2" s="7"/>
      <c r="W2" s="7"/>
    </row>
    <row r="3" spans="1:23" ht="11.25" customHeight="1">
      <c r="A3" s="7"/>
      <c r="B3" s="7"/>
      <c r="C3" s="7"/>
      <c r="D3" s="7"/>
      <c r="E3" s="25"/>
      <c r="F3" s="7"/>
      <c r="G3" s="7"/>
      <c r="H3" s="7"/>
      <c r="I3" s="7"/>
      <c r="J3" s="7"/>
      <c r="K3" s="7"/>
      <c r="L3" s="7"/>
      <c r="M3" s="7"/>
      <c r="N3" s="7"/>
      <c r="O3" s="7"/>
      <c r="P3" s="7"/>
      <c r="Q3" s="299"/>
      <c r="R3" s="7"/>
      <c r="S3" s="7"/>
      <c r="T3" s="7"/>
      <c r="U3" s="7"/>
      <c r="V3" s="7"/>
      <c r="W3" s="7"/>
    </row>
    <row r="4" spans="1:23" ht="11.25" customHeight="1">
      <c r="A4" s="7"/>
      <c r="B4" s="7"/>
      <c r="C4" s="7"/>
      <c r="D4" s="7"/>
      <c r="E4" s="25"/>
      <c r="F4" s="7"/>
      <c r="G4" s="7"/>
      <c r="H4" s="7"/>
      <c r="I4" s="7"/>
      <c r="J4" s="7"/>
      <c r="K4" s="7"/>
      <c r="L4" s="7"/>
      <c r="M4" s="7"/>
      <c r="N4" s="7"/>
      <c r="O4" s="7"/>
      <c r="P4" s="7"/>
      <c r="Q4" s="299"/>
      <c r="R4" s="7"/>
      <c r="S4" s="7"/>
      <c r="T4" s="7"/>
      <c r="U4" s="7"/>
      <c r="V4" s="7"/>
      <c r="W4" s="7"/>
    </row>
    <row r="5" spans="1:23" ht="11.25" customHeight="1">
      <c r="A5" s="7"/>
      <c r="B5" s="7"/>
      <c r="C5" s="7"/>
      <c r="D5" s="7"/>
      <c r="E5" s="25"/>
      <c r="F5" s="7"/>
      <c r="G5" s="7"/>
      <c r="H5" s="7"/>
      <c r="I5" s="7"/>
      <c r="J5" s="7"/>
      <c r="K5" s="7"/>
      <c r="L5" s="7"/>
      <c r="M5" s="7"/>
      <c r="N5" s="7"/>
      <c r="O5" s="7"/>
      <c r="P5" s="25"/>
      <c r="Q5" s="299"/>
      <c r="R5" s="7"/>
      <c r="S5" s="7"/>
      <c r="T5" s="7"/>
      <c r="U5" s="7"/>
      <c r="V5" s="7"/>
      <c r="W5" s="7"/>
    </row>
    <row r="6" spans="1:23" ht="11.25" customHeight="1">
      <c r="A6" s="7"/>
      <c r="B6" s="7"/>
      <c r="C6" s="7"/>
      <c r="D6" s="7"/>
      <c r="E6" s="25"/>
      <c r="F6" s="7"/>
      <c r="G6" s="7"/>
      <c r="H6" s="7"/>
      <c r="I6" s="7"/>
      <c r="J6" s="7"/>
      <c r="K6" s="7"/>
      <c r="L6" s="7"/>
      <c r="M6" s="7"/>
      <c r="N6" s="7"/>
      <c r="O6" s="7"/>
      <c r="P6" s="7"/>
      <c r="Q6" s="299"/>
      <c r="R6" s="7"/>
      <c r="S6" s="7"/>
      <c r="T6" s="7"/>
      <c r="U6" s="7"/>
      <c r="V6" s="7"/>
      <c r="W6" s="7"/>
    </row>
    <row r="7" spans="1:23" ht="11.25" customHeight="1">
      <c r="A7" s="7"/>
      <c r="B7" s="7"/>
      <c r="C7" s="7"/>
      <c r="D7" s="7"/>
      <c r="E7" s="25"/>
      <c r="F7" s="7"/>
      <c r="G7" s="7"/>
      <c r="H7" s="7"/>
      <c r="I7" s="7"/>
      <c r="J7" s="7"/>
      <c r="K7" s="7"/>
      <c r="L7" s="7"/>
      <c r="M7" s="7"/>
      <c r="N7" s="7"/>
      <c r="O7" s="7"/>
      <c r="P7" s="7"/>
      <c r="Q7" s="299"/>
      <c r="R7" s="7"/>
      <c r="S7" s="7"/>
      <c r="T7" s="7"/>
      <c r="U7" s="7"/>
      <c r="V7" s="7"/>
      <c r="W7" s="7"/>
    </row>
    <row r="8" spans="1:23" ht="11.25" customHeight="1">
      <c r="A8" s="7"/>
      <c r="B8" s="7"/>
      <c r="C8" s="7"/>
      <c r="D8" s="7"/>
      <c r="E8" s="25"/>
      <c r="F8" s="7"/>
      <c r="G8" s="7"/>
      <c r="H8" s="7"/>
      <c r="I8" s="7"/>
      <c r="J8" s="7"/>
      <c r="K8" s="7"/>
      <c r="L8" s="7"/>
      <c r="M8" s="7"/>
      <c r="N8" s="7"/>
      <c r="O8" s="7"/>
      <c r="P8" s="7"/>
      <c r="Q8" s="299"/>
      <c r="R8" s="7"/>
      <c r="S8" s="7"/>
      <c r="T8" s="7"/>
      <c r="U8" s="7"/>
      <c r="V8" s="7"/>
      <c r="W8" s="7"/>
    </row>
    <row r="9" spans="1:23" ht="11.25" customHeight="1">
      <c r="A9" s="7"/>
      <c r="B9" s="7"/>
      <c r="C9" s="7"/>
      <c r="D9" s="7"/>
      <c r="E9" s="25"/>
      <c r="F9" s="7"/>
      <c r="G9" s="7"/>
      <c r="H9" s="7"/>
      <c r="I9" s="7"/>
      <c r="J9" s="7"/>
      <c r="K9" s="7"/>
      <c r="L9" s="7"/>
      <c r="M9" s="7"/>
      <c r="N9" s="7"/>
      <c r="O9" s="7"/>
      <c r="P9" s="7"/>
      <c r="Q9" s="299"/>
      <c r="R9" s="7"/>
      <c r="S9" s="7"/>
      <c r="T9" s="7"/>
      <c r="U9" s="7"/>
      <c r="V9" s="7"/>
      <c r="W9" s="7"/>
    </row>
    <row r="10" spans="1:23" ht="11.25" customHeight="1">
      <c r="A10" s="7"/>
      <c r="B10" s="7"/>
      <c r="C10" s="7"/>
      <c r="D10" s="7"/>
      <c r="E10" s="25"/>
      <c r="F10" s="7"/>
      <c r="G10" s="7"/>
      <c r="H10" s="7"/>
      <c r="I10" s="7"/>
      <c r="J10" s="7"/>
      <c r="K10" s="7"/>
      <c r="L10" s="7"/>
      <c r="M10" s="7"/>
      <c r="N10" s="7"/>
      <c r="O10" s="7"/>
      <c r="P10" s="7"/>
      <c r="Q10" s="299"/>
      <c r="R10" s="7"/>
      <c r="S10" s="7"/>
      <c r="T10" s="7"/>
      <c r="U10" s="7"/>
      <c r="V10" s="7"/>
      <c r="W10" s="7"/>
    </row>
    <row r="11" spans="1:23" ht="11.25" customHeight="1">
      <c r="A11" s="7"/>
      <c r="B11" s="7"/>
      <c r="C11" s="7"/>
      <c r="D11" s="7"/>
      <c r="E11" s="25"/>
      <c r="F11" s="7"/>
      <c r="G11" s="7"/>
      <c r="H11" s="7"/>
      <c r="I11" s="7"/>
      <c r="J11" s="7"/>
      <c r="K11" s="7"/>
      <c r="L11" s="7"/>
      <c r="M11" s="7"/>
      <c r="N11" s="7"/>
      <c r="O11" s="7"/>
      <c r="P11" s="7"/>
      <c r="Q11" s="299"/>
      <c r="R11" s="7"/>
      <c r="S11" s="7"/>
      <c r="T11" s="7"/>
      <c r="U11" s="7"/>
      <c r="V11" s="7"/>
      <c r="W11" s="7"/>
    </row>
    <row r="12" spans="1:23" ht="11.25" customHeight="1">
      <c r="A12" s="7"/>
      <c r="B12" s="7"/>
      <c r="C12" s="7"/>
      <c r="D12" s="7"/>
      <c r="E12" s="7"/>
      <c r="F12" s="7"/>
      <c r="G12" s="7"/>
      <c r="H12" s="7"/>
      <c r="I12" s="7"/>
      <c r="J12" s="7"/>
      <c r="K12" s="7"/>
      <c r="L12" s="7"/>
      <c r="M12" s="7"/>
      <c r="N12" s="7"/>
      <c r="O12" s="7"/>
      <c r="P12" s="7"/>
      <c r="Q12" s="299"/>
      <c r="R12" s="7"/>
      <c r="S12" s="7"/>
      <c r="T12" s="7"/>
      <c r="U12" s="7"/>
      <c r="V12" s="7"/>
      <c r="W12" s="7"/>
    </row>
    <row r="13" spans="1:23" ht="7.9" customHeight="1" thickBot="1">
      <c r="A13" s="7"/>
      <c r="B13" s="7"/>
      <c r="C13" s="7"/>
      <c r="D13" s="7"/>
      <c r="E13" s="7"/>
      <c r="F13" s="7"/>
      <c r="G13" s="7"/>
      <c r="H13" s="7"/>
      <c r="I13" s="7"/>
      <c r="J13" s="7"/>
      <c r="K13" s="7"/>
      <c r="L13" s="7"/>
      <c r="M13" s="7"/>
      <c r="N13" s="7"/>
      <c r="O13" s="7"/>
      <c r="P13" s="7"/>
      <c r="Q13" s="299"/>
      <c r="R13" s="7"/>
      <c r="S13" s="7"/>
      <c r="T13" s="7"/>
      <c r="U13" s="7"/>
      <c r="V13" s="7"/>
      <c r="W13" s="7"/>
    </row>
    <row r="14" spans="1:23" ht="13.9" customHeight="1" thickBot="1">
      <c r="A14" s="7"/>
      <c r="B14" s="32" t="s">
        <v>321</v>
      </c>
      <c r="C14" s="7"/>
      <c r="D14" s="7"/>
      <c r="E14" s="7"/>
      <c r="F14" s="7"/>
      <c r="G14" s="7"/>
      <c r="H14" s="7"/>
      <c r="I14" s="7"/>
      <c r="J14" s="7"/>
      <c r="K14" s="7"/>
      <c r="L14" s="7"/>
      <c r="M14" s="7"/>
      <c r="N14" s="7"/>
      <c r="O14" s="7"/>
      <c r="P14" s="7"/>
      <c r="Q14" s="299"/>
      <c r="R14" s="7"/>
      <c r="S14" s="7"/>
      <c r="T14" s="7"/>
      <c r="U14" s="7"/>
      <c r="V14" s="7"/>
      <c r="W14" s="7"/>
    </row>
    <row r="15" spans="1:23" ht="11.25" customHeight="1">
      <c r="A15" s="7"/>
      <c r="B15" s="7"/>
      <c r="C15" s="7"/>
      <c r="D15" s="7"/>
      <c r="E15" s="7"/>
      <c r="F15" s="7"/>
      <c r="G15" s="7"/>
      <c r="H15" s="7"/>
      <c r="I15" s="7"/>
      <c r="J15" s="7"/>
      <c r="K15" s="7"/>
      <c r="L15" s="7"/>
      <c r="M15" s="7"/>
      <c r="N15" s="7"/>
      <c r="O15" s="7"/>
      <c r="P15" s="7"/>
      <c r="Q15" s="299"/>
      <c r="R15" s="7"/>
      <c r="S15" s="7"/>
      <c r="T15" s="7"/>
      <c r="U15" s="7"/>
      <c r="V15" s="7"/>
      <c r="W15" s="7"/>
    </row>
    <row r="16" spans="1:23" ht="12.75" thickBot="1">
      <c r="A16" s="7"/>
      <c r="B16" s="12" t="s">
        <v>349</v>
      </c>
      <c r="C16" s="7"/>
      <c r="D16" s="7"/>
      <c r="E16" s="7"/>
      <c r="F16" s="7"/>
      <c r="G16" s="7"/>
      <c r="H16" s="7"/>
      <c r="I16" s="7"/>
      <c r="J16" s="7"/>
      <c r="K16" s="7"/>
      <c r="L16" s="7"/>
      <c r="M16" s="7"/>
      <c r="N16" s="7"/>
      <c r="O16" s="7"/>
      <c r="P16" s="7"/>
      <c r="Q16" s="299"/>
      <c r="R16" s="7"/>
      <c r="S16" s="7"/>
      <c r="T16" s="7"/>
      <c r="U16" s="7"/>
      <c r="V16" s="7"/>
      <c r="W16" s="7"/>
    </row>
    <row r="17" spans="1:23" ht="12">
      <c r="A17" s="7"/>
      <c r="B17" s="284" t="s">
        <v>87</v>
      </c>
      <c r="C17" s="287">
        <v>3000</v>
      </c>
      <c r="D17" s="7"/>
      <c r="E17" s="7"/>
      <c r="F17" s="7"/>
      <c r="G17" s="7"/>
      <c r="H17" s="7"/>
      <c r="I17" s="7"/>
      <c r="J17" s="7"/>
      <c r="K17" s="7"/>
      <c r="L17" s="7"/>
      <c r="M17" s="7"/>
      <c r="N17" s="7"/>
      <c r="O17" s="7"/>
      <c r="P17" s="7"/>
      <c r="Q17" s="299"/>
      <c r="R17" s="7"/>
      <c r="S17" s="7"/>
      <c r="T17" s="7"/>
      <c r="U17" s="7"/>
      <c r="V17" s="7"/>
      <c r="W17" s="7"/>
    </row>
    <row r="18" spans="1:23" ht="12">
      <c r="A18" s="7"/>
      <c r="B18" s="285" t="s">
        <v>88</v>
      </c>
      <c r="C18" s="288">
        <v>0.04</v>
      </c>
      <c r="D18" s="7"/>
      <c r="E18" s="7"/>
      <c r="F18" s="7"/>
      <c r="G18" s="7"/>
      <c r="H18" s="7"/>
      <c r="I18" s="7"/>
      <c r="J18" s="7"/>
      <c r="K18" s="7"/>
      <c r="L18" s="7"/>
      <c r="M18" s="7"/>
      <c r="N18" s="7"/>
      <c r="O18" s="7"/>
      <c r="P18" s="7"/>
      <c r="Q18" s="299"/>
      <c r="R18" s="7"/>
      <c r="S18" s="7"/>
      <c r="T18" s="7"/>
      <c r="U18" s="7"/>
      <c r="V18" s="7"/>
      <c r="W18" s="7"/>
    </row>
    <row r="19" spans="1:23" ht="12">
      <c r="A19" s="7"/>
      <c r="B19" s="285" t="s">
        <v>89</v>
      </c>
      <c r="C19" s="288">
        <v>0.12</v>
      </c>
      <c r="D19" s="7"/>
      <c r="E19" s="7"/>
      <c r="F19" s="7"/>
      <c r="G19" s="7"/>
      <c r="H19" s="7"/>
      <c r="I19" s="7"/>
      <c r="J19" s="7"/>
      <c r="K19" s="7"/>
      <c r="L19" s="7"/>
      <c r="M19" s="7"/>
      <c r="N19" s="7"/>
      <c r="O19" s="7"/>
      <c r="P19" s="7"/>
      <c r="Q19" s="299"/>
      <c r="R19" s="7"/>
      <c r="S19" s="7"/>
      <c r="T19" s="7"/>
      <c r="U19" s="7"/>
      <c r="V19" s="7"/>
      <c r="W19" s="7"/>
    </row>
    <row r="20" spans="1:23" ht="12">
      <c r="A20" s="7"/>
      <c r="B20" s="285" t="s">
        <v>90</v>
      </c>
      <c r="C20" s="289">
        <v>0</v>
      </c>
      <c r="D20" s="7"/>
      <c r="E20" s="7"/>
      <c r="F20" s="7"/>
      <c r="G20" s="7"/>
      <c r="H20" s="7"/>
      <c r="I20" s="7"/>
      <c r="J20" s="7"/>
      <c r="K20" s="7"/>
      <c r="L20" s="7"/>
      <c r="M20" s="7"/>
      <c r="N20" s="7"/>
      <c r="O20" s="7"/>
      <c r="P20" s="7"/>
      <c r="Q20" s="299"/>
      <c r="R20" s="7"/>
      <c r="S20" s="7"/>
      <c r="T20" s="7"/>
      <c r="U20" s="7"/>
      <c r="V20" s="7"/>
      <c r="W20" s="7"/>
    </row>
    <row r="21" spans="1:23" ht="12">
      <c r="A21" s="7"/>
      <c r="B21" s="285" t="s">
        <v>91</v>
      </c>
      <c r="C21" s="289">
        <v>0</v>
      </c>
      <c r="D21" s="7"/>
      <c r="E21" s="7"/>
      <c r="F21" s="7"/>
      <c r="G21" s="7"/>
      <c r="H21" s="7"/>
      <c r="I21" s="7"/>
      <c r="J21" s="7"/>
      <c r="K21" s="7"/>
      <c r="L21" s="7"/>
      <c r="M21" s="7"/>
      <c r="N21" s="7"/>
      <c r="O21" s="7"/>
      <c r="P21" s="7"/>
      <c r="Q21" s="299"/>
      <c r="R21" s="7"/>
      <c r="S21" s="7"/>
      <c r="T21" s="7"/>
      <c r="U21" s="7"/>
      <c r="V21" s="7"/>
      <c r="W21" s="7"/>
    </row>
    <row r="22" spans="1:23" ht="12.75" thickBot="1">
      <c r="A22" s="7"/>
      <c r="B22" s="286" t="s">
        <v>92</v>
      </c>
      <c r="C22" s="290">
        <v>0</v>
      </c>
      <c r="D22" s="7"/>
      <c r="E22" s="7"/>
      <c r="F22" s="7"/>
      <c r="G22" s="7"/>
      <c r="H22" s="7"/>
      <c r="I22" s="7"/>
      <c r="J22" s="7"/>
      <c r="K22" s="7"/>
      <c r="L22" s="7"/>
      <c r="M22" s="7"/>
      <c r="N22" s="7"/>
      <c r="O22" s="7"/>
      <c r="P22" s="7"/>
      <c r="Q22" s="299"/>
      <c r="R22" s="7"/>
      <c r="S22" s="7"/>
      <c r="T22" s="7"/>
      <c r="U22" s="7"/>
      <c r="V22" s="7"/>
      <c r="W22" s="7"/>
    </row>
    <row r="23" spans="1:23" ht="11.25" customHeight="1">
      <c r="A23" s="7"/>
      <c r="B23" s="7" t="s">
        <v>320</v>
      </c>
      <c r="C23" s="7"/>
      <c r="D23" s="7"/>
      <c r="E23" s="7"/>
      <c r="F23" s="7"/>
      <c r="G23" s="7"/>
      <c r="H23" s="7"/>
      <c r="I23" s="7"/>
      <c r="J23" s="7"/>
      <c r="K23" s="7"/>
      <c r="L23" s="7"/>
      <c r="M23" s="7"/>
      <c r="N23" s="7"/>
      <c r="O23" s="7"/>
      <c r="P23" s="7"/>
      <c r="Q23" s="299"/>
      <c r="R23" s="7"/>
      <c r="S23" s="7"/>
      <c r="T23" s="7"/>
      <c r="U23" s="7"/>
      <c r="V23" s="7"/>
      <c r="W23" s="7"/>
    </row>
    <row r="24" spans="1:23" ht="11.25" customHeight="1" thickBot="1">
      <c r="A24" s="7"/>
      <c r="B24" s="7"/>
      <c r="C24" s="7"/>
      <c r="D24" s="7"/>
      <c r="E24" s="7"/>
      <c r="F24" s="7"/>
      <c r="G24" s="7"/>
      <c r="H24" s="7"/>
      <c r="I24" s="7"/>
      <c r="J24" s="7"/>
      <c r="K24" s="7"/>
      <c r="L24" s="7"/>
      <c r="M24" s="7"/>
      <c r="N24" s="7"/>
      <c r="O24" s="7"/>
      <c r="P24" s="7"/>
      <c r="Q24" s="299"/>
      <c r="R24" s="7"/>
      <c r="S24" s="7"/>
      <c r="T24" s="7"/>
      <c r="U24" s="7"/>
      <c r="V24" s="7"/>
      <c r="W24" s="7"/>
    </row>
    <row r="25" spans="1:23" ht="13.5" thickBot="1">
      <c r="A25" s="7"/>
      <c r="B25" s="32" t="s">
        <v>319</v>
      </c>
      <c r="C25" s="7"/>
      <c r="D25" s="7"/>
      <c r="E25" s="7"/>
      <c r="F25" s="7"/>
      <c r="G25" s="7"/>
      <c r="H25" s="7"/>
      <c r="I25" s="7"/>
      <c r="J25" s="7"/>
      <c r="K25" s="7"/>
      <c r="L25" s="7"/>
      <c r="M25" s="7"/>
      <c r="N25" s="7"/>
      <c r="O25" s="7"/>
      <c r="P25" s="7"/>
      <c r="Q25" s="299"/>
      <c r="R25" s="7"/>
      <c r="S25" s="7"/>
      <c r="T25" s="7"/>
      <c r="U25" s="7"/>
      <c r="V25" s="7"/>
      <c r="W25" s="7"/>
    </row>
    <row r="26" spans="1:23" ht="3" customHeight="1">
      <c r="A26" s="7"/>
      <c r="B26" s="7"/>
      <c r="C26" s="7"/>
      <c r="D26" s="7"/>
      <c r="E26" s="7"/>
      <c r="F26" s="7"/>
      <c r="G26" s="7"/>
      <c r="H26" s="7"/>
      <c r="I26" s="7"/>
      <c r="J26" s="7"/>
      <c r="K26" s="7"/>
      <c r="L26" s="7"/>
      <c r="M26" s="7"/>
      <c r="N26" s="7"/>
      <c r="O26" s="7"/>
      <c r="P26" s="7"/>
      <c r="Q26" s="299"/>
      <c r="R26" s="7"/>
      <c r="S26" s="7"/>
      <c r="T26" s="7"/>
      <c r="U26" s="7"/>
      <c r="V26" s="7"/>
      <c r="W26" s="7"/>
    </row>
    <row r="27" spans="1:23" ht="11.25" customHeight="1">
      <c r="A27" s="7"/>
      <c r="B27" s="33"/>
      <c r="C27" s="7"/>
      <c r="D27" s="7"/>
      <c r="E27" s="433" t="s">
        <v>86</v>
      </c>
      <c r="F27" s="433"/>
      <c r="G27" s="433"/>
      <c r="H27" s="433"/>
      <c r="I27" s="7"/>
      <c r="J27" s="7"/>
      <c r="K27" s="7"/>
      <c r="L27" s="7"/>
      <c r="M27" s="7"/>
      <c r="N27" s="7"/>
      <c r="O27" s="7"/>
      <c r="P27" s="7"/>
      <c r="Q27" s="299"/>
      <c r="R27" s="7"/>
      <c r="S27" s="7"/>
      <c r="T27" s="7"/>
      <c r="U27" s="7"/>
      <c r="V27" s="7"/>
      <c r="W27" s="7"/>
    </row>
    <row r="28" spans="1:23" ht="27.75" customHeight="1" thickBot="1">
      <c r="A28" s="7"/>
      <c r="B28" s="34" t="s">
        <v>93</v>
      </c>
      <c r="C28" s="35" t="s">
        <v>94</v>
      </c>
      <c r="D28" s="7"/>
      <c r="E28" s="35" t="s">
        <v>95</v>
      </c>
      <c r="F28" s="35" t="s">
        <v>96</v>
      </c>
      <c r="G28" s="35" t="s">
        <v>97</v>
      </c>
      <c r="H28" s="35" t="s">
        <v>98</v>
      </c>
      <c r="I28" s="7"/>
      <c r="J28" s="7"/>
      <c r="K28" s="7"/>
      <c r="L28" s="7"/>
      <c r="M28" s="7"/>
      <c r="N28" s="7"/>
      <c r="O28" s="7"/>
      <c r="P28" s="7"/>
      <c r="Q28" s="299"/>
      <c r="R28" s="7"/>
      <c r="S28" s="7"/>
      <c r="T28" s="7"/>
      <c r="U28" s="7"/>
      <c r="V28" s="7"/>
      <c r="W28" s="7"/>
    </row>
    <row r="29" spans="1:23" ht="12">
      <c r="A29" s="7"/>
      <c r="B29" s="36" t="s">
        <v>99</v>
      </c>
      <c r="C29" s="390">
        <f>$C$17</f>
        <v>3000</v>
      </c>
      <c r="D29" s="7"/>
      <c r="E29" s="37">
        <f>C29/14</f>
        <v>214.28571428571428</v>
      </c>
      <c r="F29" s="37">
        <f>E29*7</f>
        <v>1500</v>
      </c>
      <c r="G29" s="37">
        <f>E29*30</f>
        <v>6428.5714285714284</v>
      </c>
      <c r="H29" s="37">
        <f>E29*364</f>
        <v>78000</v>
      </c>
      <c r="I29" s="38"/>
      <c r="J29" s="7"/>
      <c r="K29" s="7"/>
      <c r="L29" s="7"/>
      <c r="M29" s="7"/>
      <c r="N29" s="7"/>
      <c r="O29" s="7"/>
      <c r="P29" s="7"/>
      <c r="Q29" s="299"/>
      <c r="R29" s="7"/>
      <c r="S29" s="7"/>
      <c r="T29" s="7"/>
      <c r="U29" s="7"/>
      <c r="V29" s="7"/>
      <c r="W29" s="7"/>
    </row>
    <row r="30" spans="1:23" ht="11.25" customHeight="1">
      <c r="A30" s="7"/>
      <c r="B30" s="36" t="s">
        <v>100</v>
      </c>
      <c r="C30" s="424">
        <f>$C$18</f>
        <v>0.04</v>
      </c>
      <c r="D30" s="7"/>
      <c r="E30" s="381"/>
      <c r="F30" s="381"/>
      <c r="G30" s="381"/>
      <c r="H30" s="381"/>
      <c r="I30" s="38"/>
      <c r="J30" s="7"/>
      <c r="K30" s="7"/>
      <c r="L30" s="7"/>
      <c r="M30" s="7"/>
      <c r="N30" s="7"/>
      <c r="O30" s="7"/>
      <c r="P30" s="7"/>
      <c r="Q30" s="299"/>
      <c r="R30" s="7"/>
      <c r="S30" s="7"/>
      <c r="T30" s="7"/>
      <c r="U30" s="7"/>
      <c r="V30" s="7"/>
      <c r="W30" s="7"/>
    </row>
    <row r="31" spans="1:23" ht="11.25" customHeight="1">
      <c r="A31" s="7"/>
      <c r="B31" s="39" t="s">
        <v>101</v>
      </c>
      <c r="C31" s="425">
        <f>$C$19</f>
        <v>0.12</v>
      </c>
      <c r="D31" s="7"/>
      <c r="E31" s="382"/>
      <c r="F31" s="382"/>
      <c r="G31" s="382"/>
      <c r="H31" s="382"/>
      <c r="I31" s="38"/>
      <c r="J31" s="7"/>
      <c r="K31" s="7"/>
      <c r="L31" s="7"/>
      <c r="M31" s="7"/>
      <c r="N31" s="7"/>
      <c r="O31" s="7"/>
      <c r="P31" s="7"/>
      <c r="Q31" s="299"/>
      <c r="R31" s="7"/>
      <c r="S31" s="7"/>
      <c r="T31" s="7"/>
      <c r="U31" s="7"/>
      <c r="V31" s="7"/>
      <c r="W31" s="7"/>
    </row>
    <row r="32" spans="1:23" ht="11.25" customHeight="1">
      <c r="A32" s="7"/>
      <c r="B32" s="7" t="s">
        <v>102</v>
      </c>
      <c r="C32" s="390">
        <f>C29-(C29*C30)-(C29*C31)</f>
        <v>2520</v>
      </c>
      <c r="D32" s="7"/>
      <c r="E32" s="40">
        <f>C32/14</f>
        <v>180</v>
      </c>
      <c r="F32" s="40">
        <f>E32*7</f>
        <v>1260</v>
      </c>
      <c r="G32" s="383">
        <f>E32*30</f>
        <v>5400</v>
      </c>
      <c r="H32" s="40">
        <f>E32*364</f>
        <v>65520</v>
      </c>
      <c r="I32" s="7"/>
      <c r="J32" s="41"/>
      <c r="K32" s="7"/>
      <c r="L32" s="7"/>
      <c r="M32" s="7"/>
      <c r="N32" s="7"/>
      <c r="O32" s="7"/>
      <c r="P32" s="7"/>
      <c r="Q32" s="299"/>
      <c r="R32" s="7"/>
      <c r="S32" s="7"/>
      <c r="T32" s="7"/>
      <c r="U32" s="7"/>
      <c r="V32" s="7"/>
      <c r="W32" s="7"/>
    </row>
    <row r="33" spans="1:23" ht="11.25" customHeight="1">
      <c r="A33" s="7"/>
      <c r="B33" s="7" t="s">
        <v>90</v>
      </c>
      <c r="C33" s="390">
        <f>$C$20</f>
        <v>0</v>
      </c>
      <c r="D33" s="7"/>
      <c r="E33" s="40">
        <f t="shared" ref="E33:E35" si="0">C33/14</f>
        <v>0</v>
      </c>
      <c r="F33" s="40">
        <f t="shared" ref="F33:F35" si="1">E33*7</f>
        <v>0</v>
      </c>
      <c r="G33" s="383">
        <f t="shared" ref="G33:G35" si="2">E33*30</f>
        <v>0</v>
      </c>
      <c r="H33" s="40">
        <f t="shared" ref="H33:H35" si="3">E33*364</f>
        <v>0</v>
      </c>
      <c r="I33" s="7"/>
      <c r="J33" s="7"/>
      <c r="K33" s="7"/>
      <c r="L33" s="7"/>
      <c r="M33" s="7"/>
      <c r="N33" s="7"/>
      <c r="O33" s="7"/>
      <c r="P33" s="7"/>
      <c r="Q33" s="299"/>
      <c r="R33" s="7"/>
      <c r="S33" s="7"/>
      <c r="T33" s="7"/>
      <c r="U33" s="7"/>
      <c r="V33" s="7"/>
      <c r="W33" s="7"/>
    </row>
    <row r="34" spans="1:23" ht="11.25" customHeight="1">
      <c r="A34" s="7"/>
      <c r="B34" s="7" t="s">
        <v>65</v>
      </c>
      <c r="C34" s="390">
        <f>$C$21</f>
        <v>0</v>
      </c>
      <c r="D34" s="7"/>
      <c r="E34" s="40">
        <f t="shared" si="0"/>
        <v>0</v>
      </c>
      <c r="F34" s="40">
        <f t="shared" si="1"/>
        <v>0</v>
      </c>
      <c r="G34" s="383">
        <f t="shared" si="2"/>
        <v>0</v>
      </c>
      <c r="H34" s="40">
        <f t="shared" si="3"/>
        <v>0</v>
      </c>
      <c r="I34" s="7"/>
      <c r="J34" s="7"/>
      <c r="K34" s="7"/>
      <c r="L34" s="7"/>
      <c r="M34" s="7"/>
      <c r="N34" s="7"/>
      <c r="O34" s="7"/>
      <c r="P34" s="7"/>
      <c r="Q34" s="299"/>
      <c r="R34" s="7"/>
      <c r="S34" s="7"/>
      <c r="T34" s="7"/>
      <c r="U34" s="7"/>
      <c r="V34" s="7"/>
      <c r="W34" s="7"/>
    </row>
    <row r="35" spans="1:23" ht="11.25" customHeight="1">
      <c r="A35" s="7"/>
      <c r="B35" s="7" t="s">
        <v>103</v>
      </c>
      <c r="C35" s="390">
        <f>$C$22</f>
        <v>0</v>
      </c>
      <c r="D35" s="7"/>
      <c r="E35" s="40">
        <f t="shared" si="0"/>
        <v>0</v>
      </c>
      <c r="F35" s="40">
        <f t="shared" si="1"/>
        <v>0</v>
      </c>
      <c r="G35" s="383">
        <f t="shared" si="2"/>
        <v>0</v>
      </c>
      <c r="H35" s="40">
        <f t="shared" si="3"/>
        <v>0</v>
      </c>
      <c r="I35" s="7"/>
      <c r="J35" s="7"/>
      <c r="K35" s="7"/>
      <c r="L35" s="7"/>
      <c r="M35" s="7"/>
      <c r="N35" s="7"/>
      <c r="O35" s="7"/>
      <c r="P35" s="7"/>
      <c r="Q35" s="299"/>
      <c r="R35" s="7"/>
      <c r="S35" s="7"/>
      <c r="T35" s="7"/>
      <c r="U35" s="7"/>
      <c r="V35" s="7"/>
      <c r="W35" s="7"/>
    </row>
    <row r="36" spans="1:23" ht="13.15" customHeight="1" thickBot="1">
      <c r="A36" s="7"/>
      <c r="B36" s="42" t="s">
        <v>104</v>
      </c>
      <c r="C36" s="43">
        <f>SUM(C32:C35)</f>
        <v>2520</v>
      </c>
      <c r="D36" s="7"/>
      <c r="E36" s="43">
        <f t="shared" ref="E36:H36" si="4">SUM(E32:E35)</f>
        <v>180</v>
      </c>
      <c r="F36" s="43">
        <f t="shared" si="4"/>
        <v>1260</v>
      </c>
      <c r="G36" s="43">
        <f t="shared" si="4"/>
        <v>5400</v>
      </c>
      <c r="H36" s="43">
        <f t="shared" si="4"/>
        <v>65520</v>
      </c>
      <c r="I36" s="7"/>
      <c r="J36" s="7"/>
      <c r="K36" s="7"/>
      <c r="L36" s="7"/>
      <c r="M36" s="7"/>
      <c r="N36" s="7"/>
      <c r="O36" s="7"/>
      <c r="P36" s="7"/>
      <c r="Q36" s="299"/>
      <c r="R36" s="7"/>
      <c r="S36" s="7"/>
      <c r="T36" s="7"/>
      <c r="U36" s="7"/>
      <c r="V36" s="7"/>
      <c r="W36" s="7"/>
    </row>
    <row r="37" spans="1:23" ht="3" customHeight="1">
      <c r="A37" s="7"/>
      <c r="B37" s="7"/>
      <c r="C37" s="7"/>
      <c r="D37" s="7"/>
      <c r="E37" s="7"/>
      <c r="F37" s="7"/>
      <c r="G37" s="7"/>
      <c r="H37" s="7"/>
      <c r="I37" s="7"/>
      <c r="J37" s="7"/>
      <c r="K37" s="7"/>
      <c r="L37" s="7"/>
      <c r="M37" s="7"/>
      <c r="N37" s="7"/>
      <c r="O37" s="7"/>
      <c r="P37" s="7"/>
      <c r="Q37" s="299"/>
      <c r="R37" s="7"/>
      <c r="S37" s="7"/>
      <c r="T37" s="7"/>
      <c r="U37" s="7"/>
      <c r="V37" s="7"/>
      <c r="W37" s="7"/>
    </row>
    <row r="38" spans="1:23" ht="11.25" customHeight="1">
      <c r="A38" s="7"/>
      <c r="B38" s="7"/>
      <c r="C38" s="7"/>
      <c r="D38" s="7"/>
      <c r="E38" s="7"/>
      <c r="F38" s="7"/>
      <c r="G38" s="7"/>
      <c r="H38" s="7"/>
      <c r="I38" s="7"/>
      <c r="J38" s="7"/>
      <c r="K38" s="7"/>
      <c r="L38" s="7"/>
      <c r="M38" s="7"/>
      <c r="N38" s="7"/>
      <c r="O38" s="7"/>
      <c r="P38" s="7"/>
      <c r="Q38" s="299"/>
      <c r="R38" s="7"/>
      <c r="S38" s="7"/>
      <c r="T38" s="7"/>
      <c r="U38" s="7"/>
      <c r="V38" s="7"/>
      <c r="W38" s="7"/>
    </row>
    <row r="39" spans="1:23" ht="11.25" customHeight="1">
      <c r="A39" s="7"/>
      <c r="B39" s="7"/>
      <c r="C39" s="7"/>
      <c r="D39" s="7"/>
      <c r="E39" s="7"/>
      <c r="F39" s="7"/>
      <c r="G39" s="7"/>
      <c r="H39" s="7"/>
      <c r="I39" s="7"/>
      <c r="J39" s="7"/>
      <c r="K39" s="7"/>
      <c r="L39" s="7"/>
      <c r="M39" s="7"/>
      <c r="N39" s="7"/>
      <c r="O39" s="7"/>
      <c r="P39" s="7"/>
      <c r="Q39" s="299"/>
      <c r="R39" s="7"/>
      <c r="S39" s="7"/>
      <c r="T39" s="7"/>
      <c r="U39" s="7"/>
      <c r="V39" s="7"/>
      <c r="W39" s="7"/>
    </row>
    <row r="40" spans="1:23" ht="11.25" customHeight="1">
      <c r="A40" s="7"/>
      <c r="B40" s="279"/>
      <c r="C40" s="279"/>
      <c r="D40" s="279"/>
      <c r="E40" s="279"/>
      <c r="F40" s="279"/>
      <c r="G40" s="279"/>
      <c r="H40" s="279"/>
      <c r="I40" s="279"/>
      <c r="J40" s="279"/>
      <c r="K40" s="279"/>
      <c r="L40" s="279"/>
      <c r="M40" s="279"/>
      <c r="N40" s="279"/>
      <c r="O40" s="7"/>
      <c r="P40" s="7"/>
      <c r="Q40" s="299"/>
      <c r="R40" s="7"/>
      <c r="S40" s="7"/>
      <c r="T40" s="7"/>
      <c r="U40" s="7"/>
      <c r="V40" s="7"/>
      <c r="W40" s="7"/>
    </row>
    <row r="41" spans="1:23" ht="11.25" customHeight="1">
      <c r="A41" s="7"/>
      <c r="B41" s="279"/>
      <c r="C41" s="279"/>
      <c r="D41" s="279"/>
      <c r="E41" s="279"/>
      <c r="F41" s="279"/>
      <c r="G41" s="279"/>
      <c r="H41" s="279"/>
      <c r="I41" s="279"/>
      <c r="J41" s="279"/>
      <c r="K41" s="279"/>
      <c r="L41" s="279"/>
      <c r="M41" s="279"/>
      <c r="N41" s="279"/>
      <c r="O41" s="7"/>
      <c r="P41" s="7"/>
      <c r="Q41" s="299"/>
      <c r="R41" s="7"/>
      <c r="S41" s="7"/>
      <c r="T41" s="7"/>
      <c r="U41" s="7"/>
      <c r="V41" s="7"/>
      <c r="W41" s="7"/>
    </row>
    <row r="42" spans="1:23" ht="11.25" customHeight="1">
      <c r="A42" s="7"/>
      <c r="B42" s="279"/>
      <c r="C42" s="279"/>
      <c r="D42" s="279"/>
      <c r="E42" s="279"/>
      <c r="F42" s="279"/>
      <c r="G42" s="279"/>
      <c r="H42" s="279"/>
      <c r="I42" s="279"/>
      <c r="J42" s="279"/>
      <c r="K42" s="279"/>
      <c r="L42" s="279"/>
      <c r="M42" s="279"/>
      <c r="N42" s="279"/>
      <c r="O42" s="7"/>
      <c r="P42" s="7"/>
      <c r="Q42" s="299"/>
      <c r="R42" s="7"/>
      <c r="S42" s="7"/>
      <c r="T42" s="7"/>
      <c r="U42" s="7"/>
      <c r="V42" s="7"/>
      <c r="W42" s="7"/>
    </row>
    <row r="43" spans="1:23" ht="11.25" customHeight="1">
      <c r="A43" s="7"/>
      <c r="B43" s="7"/>
      <c r="C43" s="7"/>
      <c r="D43" s="7"/>
      <c r="E43" s="7"/>
      <c r="F43" s="7"/>
      <c r="G43" s="7"/>
      <c r="H43" s="7"/>
      <c r="I43" s="7"/>
      <c r="J43" s="7"/>
      <c r="K43" s="7"/>
      <c r="L43" s="7"/>
      <c r="M43" s="7"/>
      <c r="N43" s="7"/>
      <c r="O43" s="7"/>
      <c r="P43" s="7"/>
      <c r="Q43" s="299"/>
      <c r="R43" s="7"/>
      <c r="S43" s="7"/>
      <c r="T43" s="7"/>
      <c r="U43" s="7"/>
      <c r="V43" s="7"/>
      <c r="W43" s="7"/>
    </row>
    <row r="44" spans="1:23" ht="11.25" customHeight="1">
      <c r="A44" s="7"/>
      <c r="B44" s="7"/>
      <c r="C44" s="7"/>
      <c r="D44" s="7"/>
      <c r="E44" s="7"/>
      <c r="F44" s="7"/>
      <c r="G44" s="7"/>
      <c r="H44" s="7"/>
      <c r="I44" s="7"/>
      <c r="J44" s="7"/>
      <c r="K44" s="7"/>
      <c r="L44" s="7"/>
      <c r="M44" s="7"/>
      <c r="N44" s="7"/>
      <c r="O44" s="7"/>
      <c r="P44" s="7"/>
      <c r="Q44" s="299"/>
      <c r="R44" s="7"/>
      <c r="S44" s="7"/>
      <c r="T44" s="7"/>
      <c r="U44" s="7"/>
      <c r="V44" s="7"/>
      <c r="W44" s="7"/>
    </row>
    <row r="45" spans="1:23" ht="11.25" customHeight="1">
      <c r="A45" s="7"/>
      <c r="B45" s="7"/>
      <c r="C45" s="7"/>
      <c r="D45" s="7"/>
      <c r="E45" s="7"/>
      <c r="F45" s="7"/>
      <c r="G45" s="7"/>
      <c r="H45" s="7"/>
      <c r="I45" s="7"/>
      <c r="J45" s="7"/>
      <c r="K45" s="7"/>
      <c r="L45" s="7"/>
      <c r="M45" s="7"/>
      <c r="N45" s="7"/>
      <c r="O45" s="7"/>
      <c r="P45" s="7"/>
      <c r="Q45" s="299"/>
      <c r="R45" s="7"/>
      <c r="S45" s="7"/>
      <c r="T45" s="7"/>
      <c r="U45" s="7"/>
      <c r="V45" s="7"/>
      <c r="W45" s="7"/>
    </row>
    <row r="46" spans="1:23" ht="11.25" customHeight="1">
      <c r="A46" s="7"/>
      <c r="B46" s="7"/>
      <c r="C46" s="7"/>
      <c r="D46" s="7"/>
      <c r="E46" s="7"/>
      <c r="F46" s="7"/>
      <c r="G46" s="7"/>
      <c r="H46" s="7"/>
      <c r="I46" s="7"/>
      <c r="J46" s="7"/>
      <c r="K46" s="7"/>
      <c r="L46" s="7"/>
      <c r="M46" s="7"/>
      <c r="N46" s="7"/>
      <c r="O46" s="7"/>
      <c r="P46" s="7"/>
      <c r="Q46" s="299"/>
      <c r="R46" s="7"/>
      <c r="S46" s="7"/>
      <c r="T46" s="7"/>
      <c r="U46" s="7"/>
      <c r="V46" s="7"/>
      <c r="W46" s="7"/>
    </row>
    <row r="47" spans="1:23" ht="11.25" customHeight="1">
      <c r="A47" s="7"/>
      <c r="B47" s="7"/>
      <c r="C47" s="7"/>
      <c r="D47" s="7"/>
      <c r="E47" s="7"/>
      <c r="F47" s="7"/>
      <c r="G47" s="7"/>
      <c r="H47" s="7"/>
      <c r="I47" s="7"/>
      <c r="J47" s="7"/>
      <c r="K47" s="7"/>
      <c r="L47" s="7"/>
      <c r="M47" s="7"/>
      <c r="N47" s="7"/>
      <c r="O47" s="7"/>
      <c r="P47" s="7"/>
      <c r="Q47" s="299"/>
      <c r="R47" s="7"/>
      <c r="S47" s="7"/>
      <c r="T47" s="7"/>
      <c r="U47" s="7"/>
      <c r="V47" s="7"/>
      <c r="W47" s="7"/>
    </row>
    <row r="48" spans="1:23" s="294" customFormat="1" ht="11.25" customHeight="1">
      <c r="A48" s="7"/>
      <c r="B48" s="7"/>
      <c r="C48" s="7"/>
      <c r="D48" s="7"/>
      <c r="E48" s="7"/>
      <c r="F48" s="7"/>
      <c r="G48" s="7"/>
      <c r="H48" s="7"/>
      <c r="I48" s="7"/>
      <c r="J48" s="7"/>
      <c r="K48" s="7"/>
      <c r="L48" s="7"/>
      <c r="M48" s="7"/>
      <c r="N48" s="7"/>
      <c r="O48" s="7"/>
      <c r="P48" s="7"/>
      <c r="Q48" s="299"/>
      <c r="R48" s="7"/>
      <c r="S48" s="7"/>
      <c r="T48" s="7"/>
      <c r="U48" s="7"/>
      <c r="V48" s="7"/>
      <c r="W48" s="7"/>
    </row>
    <row r="49" spans="1:23" s="294" customFormat="1" ht="11.25" customHeight="1">
      <c r="A49" s="7"/>
      <c r="B49" s="7"/>
      <c r="C49" s="7"/>
      <c r="D49" s="7"/>
      <c r="E49" s="7"/>
      <c r="F49" s="7"/>
      <c r="G49" s="7"/>
      <c r="H49" s="7"/>
      <c r="I49" s="7"/>
      <c r="J49" s="7"/>
      <c r="K49" s="7"/>
      <c r="L49" s="7"/>
      <c r="M49" s="7"/>
      <c r="N49" s="7"/>
      <c r="O49" s="7"/>
      <c r="P49" s="7"/>
      <c r="Q49" s="299"/>
      <c r="R49" s="7"/>
      <c r="S49" s="7"/>
      <c r="T49" s="7"/>
      <c r="U49" s="7"/>
      <c r="V49" s="7"/>
      <c r="W49" s="7"/>
    </row>
    <row r="50" spans="1:23" ht="11.25" customHeight="1">
      <c r="A50" s="7"/>
      <c r="B50" s="7"/>
      <c r="C50" s="7"/>
      <c r="D50" s="7"/>
      <c r="E50" s="7"/>
      <c r="F50" s="7"/>
      <c r="G50" s="7"/>
      <c r="H50" s="7"/>
      <c r="I50" s="7"/>
      <c r="J50" s="7"/>
      <c r="K50" s="7"/>
      <c r="L50" s="7"/>
      <c r="M50" s="7"/>
      <c r="N50" s="7"/>
      <c r="O50" s="7"/>
      <c r="P50" s="7"/>
      <c r="Q50" s="299"/>
      <c r="R50" s="7"/>
      <c r="S50" s="7"/>
      <c r="T50" s="7"/>
      <c r="U50" s="7"/>
      <c r="V50" s="7"/>
      <c r="W50" s="7"/>
    </row>
    <row r="51" spans="1:23" ht="11.25" customHeight="1">
      <c r="A51" s="7"/>
      <c r="B51" s="7"/>
      <c r="C51" s="7"/>
      <c r="D51" s="7"/>
      <c r="E51" s="7"/>
      <c r="F51" s="7"/>
      <c r="G51" s="7"/>
      <c r="H51" s="7"/>
      <c r="I51" s="7"/>
      <c r="J51" s="7"/>
      <c r="K51" s="7"/>
      <c r="L51" s="7"/>
      <c r="M51" s="7"/>
      <c r="N51" s="7"/>
      <c r="O51" s="7"/>
      <c r="P51" s="7"/>
      <c r="Q51" s="299"/>
      <c r="R51" s="7"/>
      <c r="S51" s="7"/>
      <c r="T51" s="7"/>
      <c r="U51" s="7"/>
      <c r="V51" s="7"/>
      <c r="W51" s="7"/>
    </row>
    <row r="52" spans="1:23" ht="11.25" customHeight="1">
      <c r="A52" s="7"/>
      <c r="B52" s="7"/>
      <c r="C52" s="7"/>
      <c r="D52" s="7"/>
      <c r="E52" s="7"/>
      <c r="F52" s="7"/>
      <c r="G52" s="7"/>
      <c r="H52" s="7"/>
      <c r="I52" s="7"/>
      <c r="J52" s="7"/>
      <c r="K52" s="7"/>
      <c r="L52" s="7"/>
      <c r="M52" s="7"/>
      <c r="N52" s="7"/>
      <c r="O52" s="7"/>
      <c r="P52" s="7"/>
      <c r="Q52" s="299"/>
      <c r="R52" s="7"/>
      <c r="S52" s="7"/>
      <c r="T52" s="7"/>
      <c r="U52" s="7"/>
      <c r="V52" s="7"/>
      <c r="W52" s="7"/>
    </row>
    <row r="53" spans="1:23" ht="11.25" customHeight="1">
      <c r="A53" s="7"/>
      <c r="B53" s="7"/>
      <c r="C53" s="7"/>
      <c r="D53" s="7"/>
      <c r="E53" s="7"/>
      <c r="F53" s="7"/>
      <c r="G53" s="7"/>
      <c r="H53" s="7"/>
      <c r="I53" s="7"/>
      <c r="J53" s="7"/>
      <c r="K53" s="7"/>
      <c r="L53" s="7"/>
      <c r="M53" s="7"/>
      <c r="N53" s="7"/>
      <c r="O53" s="7"/>
      <c r="P53" s="7"/>
      <c r="Q53" s="299"/>
      <c r="R53" s="7"/>
      <c r="S53" s="7"/>
      <c r="T53" s="7"/>
      <c r="U53" s="7"/>
      <c r="V53" s="7"/>
      <c r="W53" s="7"/>
    </row>
    <row r="54" spans="1:23" ht="3" customHeight="1">
      <c r="A54" s="7"/>
      <c r="B54" s="7"/>
      <c r="C54" s="7"/>
      <c r="D54" s="7"/>
      <c r="E54" s="7"/>
      <c r="F54" s="7"/>
      <c r="G54" s="7"/>
      <c r="H54" s="7"/>
      <c r="I54" s="7"/>
      <c r="J54" s="7"/>
      <c r="K54" s="7"/>
      <c r="L54" s="7"/>
      <c r="M54" s="7"/>
      <c r="N54" s="7"/>
      <c r="O54" s="7"/>
      <c r="P54" s="7"/>
      <c r="Q54" s="299"/>
      <c r="R54" s="7"/>
      <c r="S54" s="7"/>
      <c r="T54" s="7"/>
      <c r="U54" s="7"/>
      <c r="V54" s="7"/>
      <c r="W54" s="7"/>
    </row>
    <row r="55" spans="1:23" ht="11.25" customHeight="1" thickBot="1">
      <c r="A55" s="7"/>
      <c r="B55" s="7"/>
      <c r="C55" s="7"/>
      <c r="D55" s="7"/>
      <c r="E55" s="7"/>
      <c r="F55" s="7"/>
      <c r="G55" s="7"/>
      <c r="H55" s="7"/>
      <c r="I55" s="7"/>
      <c r="J55" s="7"/>
      <c r="K55" s="7"/>
      <c r="L55" s="7"/>
      <c r="M55" s="7"/>
      <c r="N55" s="7"/>
      <c r="O55" s="7"/>
      <c r="P55" s="7"/>
      <c r="Q55" s="299"/>
      <c r="R55" s="7"/>
      <c r="S55" s="7"/>
      <c r="T55" s="7"/>
      <c r="U55" s="7"/>
      <c r="V55" s="7"/>
      <c r="W55" s="7"/>
    </row>
    <row r="56" spans="1:23" ht="14.65" customHeight="1" thickBot="1">
      <c r="A56" s="7"/>
      <c r="B56" s="430" t="s">
        <v>105</v>
      </c>
      <c r="C56" s="431"/>
      <c r="D56" s="431"/>
      <c r="E56" s="431"/>
      <c r="F56" s="431"/>
      <c r="G56" s="431"/>
      <c r="H56" s="431"/>
      <c r="I56" s="431"/>
      <c r="J56" s="431"/>
      <c r="K56" s="431"/>
      <c r="L56" s="431"/>
      <c r="M56" s="431"/>
      <c r="N56" s="432"/>
      <c r="O56" s="7"/>
      <c r="P56" s="7"/>
      <c r="Q56" s="299"/>
      <c r="R56" s="7"/>
      <c r="S56" s="7"/>
      <c r="T56" s="7"/>
      <c r="U56" s="7"/>
      <c r="V56" s="7"/>
      <c r="W56" s="7"/>
    </row>
    <row r="57" spans="1:23" ht="11.25" customHeight="1">
      <c r="A57" s="7"/>
      <c r="B57" s="7"/>
      <c r="C57" s="7"/>
      <c r="D57" s="7"/>
      <c r="E57" s="7"/>
      <c r="F57" s="7"/>
      <c r="G57" s="7"/>
      <c r="H57" s="7"/>
      <c r="I57" s="7"/>
      <c r="J57" s="7"/>
      <c r="K57" s="7"/>
      <c r="L57" s="7"/>
      <c r="M57" s="7"/>
      <c r="N57" s="7"/>
      <c r="O57" s="7"/>
      <c r="P57" s="7"/>
      <c r="Q57" s="299"/>
      <c r="R57" s="7"/>
      <c r="S57" s="7"/>
      <c r="T57" s="7"/>
      <c r="U57" s="7"/>
      <c r="V57" s="7"/>
      <c r="W57" s="7"/>
    </row>
    <row r="58" spans="1:23" ht="11.25" customHeight="1">
      <c r="A58" s="7"/>
      <c r="B58" s="44" t="s">
        <v>106</v>
      </c>
      <c r="C58" s="7"/>
      <c r="D58" s="7"/>
      <c r="E58" s="7"/>
      <c r="F58" s="7"/>
      <c r="G58" s="7"/>
      <c r="H58" s="7"/>
      <c r="I58" s="44" t="s">
        <v>107</v>
      </c>
      <c r="J58" s="7"/>
      <c r="K58" s="7"/>
      <c r="L58" s="7"/>
      <c r="M58" s="7"/>
      <c r="N58" s="7"/>
      <c r="O58" s="7"/>
      <c r="P58" s="7"/>
      <c r="Q58" s="299"/>
      <c r="R58" s="7"/>
      <c r="S58" s="7"/>
      <c r="T58" s="7"/>
      <c r="U58" s="7"/>
      <c r="V58" s="7"/>
      <c r="W58" s="7"/>
    </row>
    <row r="59" spans="1:23" ht="11.25" customHeight="1">
      <c r="A59" s="7"/>
      <c r="B59" s="7"/>
      <c r="C59" s="7"/>
      <c r="D59" s="7"/>
      <c r="E59" s="7"/>
      <c r="F59" s="7"/>
      <c r="G59" s="7"/>
      <c r="H59" s="7"/>
      <c r="I59" s="7"/>
      <c r="J59" s="7"/>
      <c r="K59" s="7"/>
      <c r="L59" s="7"/>
      <c r="M59" s="7"/>
      <c r="N59" s="7"/>
      <c r="O59" s="7"/>
      <c r="P59" s="7"/>
      <c r="Q59" s="299"/>
      <c r="R59" s="7"/>
      <c r="S59" s="7"/>
      <c r="T59" s="7"/>
      <c r="U59" s="7"/>
      <c r="V59" s="7"/>
      <c r="W59" s="7"/>
    </row>
    <row r="60" spans="1:23" ht="11.25" customHeight="1">
      <c r="A60" s="7"/>
      <c r="O60" s="7"/>
      <c r="P60" s="7"/>
      <c r="Q60" s="299"/>
      <c r="R60" s="7"/>
      <c r="S60" s="7"/>
      <c r="T60" s="7"/>
      <c r="U60" s="7"/>
      <c r="V60" s="7"/>
      <c r="W60" s="7"/>
    </row>
    <row r="61" spans="1:23" ht="11.25" customHeight="1">
      <c r="A61" s="7"/>
      <c r="O61" s="7"/>
      <c r="P61" s="7"/>
      <c r="Q61" s="299"/>
      <c r="R61" s="7"/>
      <c r="S61" s="7"/>
      <c r="T61" s="7"/>
      <c r="U61" s="7"/>
      <c r="V61" s="7"/>
      <c r="W61" s="7"/>
    </row>
    <row r="62" spans="1:23" ht="11.25" customHeight="1">
      <c r="A62" s="7"/>
      <c r="O62" s="7"/>
      <c r="P62" s="7"/>
      <c r="Q62" s="299"/>
      <c r="R62" s="7"/>
      <c r="S62" s="7"/>
      <c r="T62" s="7"/>
      <c r="U62" s="7"/>
      <c r="V62" s="7"/>
      <c r="W62" s="7"/>
    </row>
    <row r="63" spans="1:23" ht="11.25" customHeight="1">
      <c r="A63" s="7"/>
      <c r="O63" s="7"/>
      <c r="P63" s="7"/>
      <c r="Q63" s="299"/>
      <c r="R63" s="7"/>
      <c r="S63" s="7"/>
      <c r="T63" s="7"/>
      <c r="U63" s="7"/>
      <c r="V63" s="7"/>
      <c r="W63" s="7"/>
    </row>
    <row r="64" spans="1:23" ht="11.25" customHeight="1">
      <c r="A64" s="7"/>
      <c r="O64" s="7"/>
      <c r="P64" s="7"/>
      <c r="Q64" s="299"/>
      <c r="R64" s="7"/>
      <c r="S64" s="7"/>
      <c r="T64" s="7"/>
      <c r="U64" s="7"/>
      <c r="V64" s="7"/>
      <c r="W64" s="7"/>
    </row>
    <row r="65" spans="1:23" ht="11.25" customHeight="1">
      <c r="A65" s="7"/>
      <c r="O65" s="7"/>
      <c r="P65" s="7"/>
      <c r="Q65" s="299"/>
      <c r="R65" s="7"/>
      <c r="S65" s="7"/>
      <c r="T65" s="7"/>
      <c r="U65" s="7"/>
      <c r="V65" s="7"/>
      <c r="W65" s="7"/>
    </row>
    <row r="66" spans="1:23" ht="11.25" customHeight="1">
      <c r="A66" s="7"/>
      <c r="O66" s="7"/>
      <c r="P66" s="7"/>
      <c r="Q66" s="299"/>
      <c r="R66" s="7"/>
      <c r="S66" s="7"/>
      <c r="T66" s="7"/>
      <c r="U66" s="7"/>
      <c r="V66" s="7"/>
      <c r="W66" s="7"/>
    </row>
    <row r="67" spans="1:23" ht="11.25" customHeight="1">
      <c r="A67" s="7"/>
      <c r="O67" s="7"/>
      <c r="P67" s="7"/>
      <c r="Q67" s="299"/>
      <c r="R67" s="7"/>
      <c r="S67" s="7"/>
      <c r="T67" s="7"/>
      <c r="U67" s="7"/>
      <c r="V67" s="7"/>
      <c r="W67" s="7"/>
    </row>
    <row r="68" spans="1:23" ht="11.25" customHeight="1">
      <c r="A68" s="7"/>
      <c r="O68" s="7"/>
      <c r="P68" s="7"/>
      <c r="Q68" s="299"/>
      <c r="R68" s="7"/>
      <c r="S68" s="7"/>
      <c r="T68" s="7"/>
      <c r="U68" s="7"/>
      <c r="V68" s="7"/>
      <c r="W68" s="7"/>
    </row>
    <row r="69" spans="1:23" ht="11.25" customHeight="1">
      <c r="A69" s="7"/>
      <c r="O69" s="7"/>
      <c r="P69" s="7"/>
      <c r="Q69" s="299"/>
      <c r="R69" s="7"/>
      <c r="S69" s="7"/>
      <c r="T69" s="7"/>
      <c r="U69" s="7"/>
      <c r="V69" s="7"/>
      <c r="W69" s="7"/>
    </row>
    <row r="70" spans="1:23" ht="11.25" customHeight="1">
      <c r="A70" s="7"/>
      <c r="O70" s="7"/>
      <c r="P70" s="7"/>
      <c r="Q70" s="299"/>
      <c r="R70" s="7"/>
      <c r="S70" s="7"/>
      <c r="T70" s="7"/>
      <c r="U70" s="7"/>
      <c r="V70" s="7"/>
      <c r="W70" s="7"/>
    </row>
    <row r="71" spans="1:23" ht="11.25" customHeight="1">
      <c r="A71" s="7"/>
      <c r="B71" s="7"/>
      <c r="C71" s="7"/>
      <c r="D71" s="7"/>
      <c r="E71" s="7"/>
      <c r="F71" s="7"/>
      <c r="G71" s="7"/>
      <c r="H71" s="7"/>
      <c r="I71" s="7"/>
      <c r="J71" s="7"/>
      <c r="K71" s="7"/>
      <c r="L71" s="7"/>
      <c r="M71" s="7"/>
      <c r="N71" s="7"/>
      <c r="O71" s="7"/>
      <c r="P71" s="7"/>
      <c r="Q71" s="299"/>
      <c r="R71" s="7"/>
      <c r="S71" s="7"/>
      <c r="T71" s="7"/>
      <c r="U71" s="7"/>
      <c r="V71" s="7"/>
      <c r="W71" s="7"/>
    </row>
    <row r="72" spans="1:23" ht="11.25" customHeight="1">
      <c r="A72" s="7"/>
      <c r="B72" s="7"/>
      <c r="C72" s="7"/>
      <c r="D72" s="7"/>
      <c r="E72" s="7"/>
      <c r="F72" s="7"/>
      <c r="G72" s="7"/>
      <c r="H72" s="7"/>
      <c r="I72" s="7"/>
      <c r="J72" s="7"/>
      <c r="K72" s="7"/>
      <c r="L72" s="7"/>
      <c r="M72" s="7"/>
      <c r="N72" s="7"/>
      <c r="O72" s="7"/>
      <c r="P72" s="7"/>
      <c r="Q72" s="299"/>
      <c r="R72" s="7"/>
      <c r="S72" s="7"/>
      <c r="T72" s="7"/>
      <c r="U72" s="7"/>
      <c r="V72" s="7"/>
      <c r="W72" s="7"/>
    </row>
    <row r="73" spans="1:23" ht="11.25" customHeight="1">
      <c r="A73" s="7"/>
      <c r="B73" s="7"/>
      <c r="C73" s="7"/>
      <c r="D73" s="7"/>
      <c r="E73" s="7"/>
      <c r="F73" s="7"/>
      <c r="G73" s="7"/>
      <c r="H73" s="7"/>
      <c r="I73" s="7"/>
      <c r="J73" s="7"/>
      <c r="K73" s="7"/>
      <c r="L73" s="7"/>
      <c r="M73" s="7"/>
      <c r="N73" s="7"/>
      <c r="O73" s="7"/>
      <c r="P73" s="7"/>
      <c r="Q73" s="299"/>
      <c r="R73" s="7"/>
      <c r="S73" s="7"/>
      <c r="T73" s="7"/>
      <c r="U73" s="7"/>
      <c r="V73" s="7"/>
      <c r="W73" s="7"/>
    </row>
    <row r="74" spans="1:23" ht="11.25" customHeight="1">
      <c r="A74" s="7"/>
      <c r="B74" s="7"/>
      <c r="C74" s="7"/>
      <c r="D74" s="7"/>
      <c r="E74" s="7"/>
      <c r="F74" s="7"/>
      <c r="G74" s="7"/>
      <c r="H74" s="7"/>
      <c r="I74" s="7"/>
      <c r="J74" s="7"/>
      <c r="K74" s="7"/>
      <c r="L74" s="7"/>
      <c r="M74" s="7"/>
      <c r="N74" s="7"/>
      <c r="O74" s="7"/>
      <c r="P74" s="7"/>
      <c r="Q74" s="299"/>
      <c r="R74" s="7"/>
      <c r="S74" s="7"/>
      <c r="T74" s="7"/>
      <c r="U74" s="7"/>
      <c r="V74" s="7"/>
      <c r="W74" s="7"/>
    </row>
    <row r="75" spans="1:23" ht="11.25" customHeight="1">
      <c r="A75" s="7"/>
      <c r="B75" s="7"/>
      <c r="C75" s="7"/>
      <c r="D75" s="7"/>
      <c r="E75" s="7"/>
      <c r="F75" s="7"/>
      <c r="G75" s="7"/>
      <c r="H75" s="7"/>
      <c r="I75" s="7"/>
      <c r="J75" s="7"/>
      <c r="K75" s="7"/>
      <c r="L75" s="7"/>
      <c r="M75" s="7"/>
      <c r="N75" s="7"/>
      <c r="O75" s="7"/>
      <c r="P75" s="7"/>
      <c r="Q75" s="299"/>
      <c r="R75" s="7"/>
      <c r="S75" s="7"/>
      <c r="T75" s="7"/>
      <c r="U75" s="7"/>
      <c r="V75" s="7"/>
      <c r="W75" s="7"/>
    </row>
    <row r="76" spans="1:23" ht="11.25" customHeight="1">
      <c r="A76" s="7"/>
      <c r="B76" s="7"/>
      <c r="C76" s="7"/>
      <c r="D76" s="7"/>
      <c r="E76" s="7"/>
      <c r="F76" s="7"/>
      <c r="G76" s="7"/>
      <c r="H76" s="7"/>
      <c r="I76" s="7"/>
      <c r="J76" s="7"/>
      <c r="K76" s="7"/>
      <c r="L76" s="7"/>
      <c r="M76" s="7"/>
      <c r="N76" s="7"/>
      <c r="O76" s="7"/>
      <c r="P76" s="7"/>
      <c r="Q76" s="299"/>
      <c r="R76" s="7"/>
      <c r="S76" s="7"/>
      <c r="T76" s="7"/>
      <c r="U76" s="7"/>
      <c r="V76" s="7"/>
      <c r="W76" s="7"/>
    </row>
    <row r="77" spans="1:23" ht="11.25" customHeight="1">
      <c r="A77" s="7"/>
      <c r="B77" s="7"/>
      <c r="C77" s="7"/>
      <c r="D77" s="7"/>
      <c r="E77" s="7"/>
      <c r="F77" s="7"/>
      <c r="G77" s="7"/>
      <c r="H77" s="7"/>
      <c r="I77" s="7"/>
      <c r="J77" s="7"/>
      <c r="K77" s="7"/>
      <c r="L77" s="7"/>
      <c r="M77" s="7"/>
      <c r="N77" s="7"/>
      <c r="O77" s="7"/>
      <c r="P77" s="7"/>
      <c r="Q77" s="299"/>
      <c r="R77" s="7"/>
      <c r="S77" s="7"/>
      <c r="T77" s="7"/>
      <c r="U77" s="7"/>
      <c r="V77" s="7"/>
      <c r="W77" s="7"/>
    </row>
    <row r="78" spans="1:23" ht="11.25" customHeight="1">
      <c r="A78" s="7"/>
      <c r="B78" s="7"/>
      <c r="C78" s="7"/>
      <c r="D78" s="7"/>
      <c r="E78" s="7"/>
      <c r="F78" s="7"/>
      <c r="G78" s="7"/>
      <c r="H78" s="7"/>
      <c r="I78" s="7"/>
      <c r="J78" s="7"/>
      <c r="K78" s="7"/>
      <c r="L78" s="7"/>
      <c r="M78" s="7"/>
      <c r="N78" s="7"/>
      <c r="O78" s="7"/>
      <c r="P78" s="7"/>
      <c r="Q78" s="299"/>
      <c r="R78" s="7"/>
      <c r="S78" s="7"/>
      <c r="T78" s="7"/>
      <c r="U78" s="7"/>
      <c r="V78" s="7"/>
      <c r="W78" s="7"/>
    </row>
    <row r="79" spans="1:23" ht="11.25" customHeight="1">
      <c r="A79" s="7"/>
      <c r="B79" s="7"/>
      <c r="C79" s="7"/>
      <c r="D79" s="7"/>
      <c r="E79" s="7"/>
      <c r="F79" s="7"/>
      <c r="G79" s="7"/>
      <c r="H79" s="7"/>
      <c r="I79" s="7"/>
      <c r="J79" s="7"/>
      <c r="K79" s="7"/>
      <c r="L79" s="7"/>
      <c r="M79" s="7"/>
      <c r="N79" s="7"/>
      <c r="O79" s="7"/>
      <c r="P79" s="7"/>
      <c r="Q79" s="299"/>
      <c r="R79" s="7"/>
      <c r="S79" s="7"/>
      <c r="T79" s="7"/>
      <c r="U79" s="7"/>
      <c r="V79" s="7"/>
      <c r="W79" s="7"/>
    </row>
    <row r="80" spans="1:23" s="420" customFormat="1" ht="11.25" customHeight="1">
      <c r="A80" s="7"/>
      <c r="B80" s="7"/>
      <c r="C80" s="7"/>
      <c r="D80" s="7"/>
      <c r="E80" s="7"/>
      <c r="F80" s="7"/>
      <c r="G80" s="7"/>
      <c r="H80" s="7"/>
      <c r="I80" s="7"/>
      <c r="J80" s="7"/>
      <c r="K80" s="7"/>
      <c r="L80" s="7"/>
      <c r="M80" s="7"/>
      <c r="N80" s="7"/>
      <c r="O80" s="7"/>
      <c r="P80" s="7"/>
      <c r="Q80" s="299"/>
      <c r="R80" s="7"/>
      <c r="S80" s="7"/>
      <c r="T80" s="7"/>
      <c r="U80" s="7"/>
      <c r="V80" s="7"/>
      <c r="W80" s="7"/>
    </row>
    <row r="81" spans="1:23" s="420" customFormat="1" ht="11.25" customHeight="1">
      <c r="A81" s="7"/>
      <c r="B81" s="7"/>
      <c r="C81" s="7"/>
      <c r="D81" s="7"/>
      <c r="E81" s="7"/>
      <c r="F81" s="7"/>
      <c r="G81" s="7"/>
      <c r="H81" s="7"/>
      <c r="I81" s="7"/>
      <c r="J81" s="7"/>
      <c r="K81" s="7"/>
      <c r="L81" s="7"/>
      <c r="M81" s="7"/>
      <c r="N81" s="7"/>
      <c r="O81" s="7"/>
      <c r="P81" s="7"/>
      <c r="Q81" s="299"/>
      <c r="R81" s="7"/>
      <c r="S81" s="7"/>
      <c r="T81" s="7"/>
      <c r="U81" s="7"/>
      <c r="V81" s="7"/>
      <c r="W81" s="7"/>
    </row>
    <row r="82" spans="1:23" ht="11.25" customHeight="1">
      <c r="A82" s="7"/>
      <c r="B82" s="7"/>
      <c r="C82" s="7"/>
      <c r="D82" s="7"/>
      <c r="E82" s="7"/>
      <c r="F82" s="7"/>
      <c r="G82" s="7"/>
      <c r="H82" s="7"/>
      <c r="I82" s="7"/>
      <c r="J82" s="7"/>
      <c r="K82" s="7"/>
      <c r="L82" s="7"/>
      <c r="M82" s="7"/>
      <c r="N82" s="7"/>
      <c r="O82" s="7"/>
      <c r="P82" s="7"/>
      <c r="Q82" s="299"/>
      <c r="R82" s="7"/>
      <c r="S82" s="7"/>
      <c r="T82" s="7"/>
      <c r="U82" s="7"/>
      <c r="V82" s="7"/>
      <c r="W82" s="7"/>
    </row>
    <row r="83" spans="1:23" ht="11.25" customHeight="1">
      <c r="A83" s="7"/>
      <c r="B83" s="7"/>
      <c r="C83" s="7"/>
      <c r="D83" s="7"/>
      <c r="E83" s="7"/>
      <c r="F83" s="7"/>
      <c r="G83" s="7"/>
      <c r="H83" s="7"/>
      <c r="I83" s="7"/>
      <c r="J83" s="7"/>
      <c r="K83" s="7"/>
      <c r="L83" s="7"/>
      <c r="M83" s="7"/>
      <c r="N83" s="7"/>
      <c r="O83" s="7"/>
      <c r="P83" s="7"/>
      <c r="Q83" s="299"/>
      <c r="R83" s="7"/>
      <c r="S83" s="7"/>
      <c r="T83" s="7"/>
      <c r="U83" s="7"/>
      <c r="V83" s="7"/>
      <c r="W83" s="7"/>
    </row>
    <row r="84" spans="1:23" ht="11.25" customHeight="1">
      <c r="A84" s="299"/>
      <c r="B84" s="299"/>
      <c r="C84" s="299"/>
      <c r="D84" s="299"/>
      <c r="E84" s="299"/>
      <c r="F84" s="299"/>
      <c r="G84" s="299"/>
      <c r="H84" s="299"/>
      <c r="I84" s="299"/>
      <c r="J84" s="299"/>
      <c r="K84" s="299"/>
      <c r="L84" s="299"/>
      <c r="M84" s="299"/>
      <c r="N84" s="299"/>
      <c r="O84" s="299"/>
      <c r="P84" s="299"/>
      <c r="Q84" s="299"/>
      <c r="R84" s="7"/>
      <c r="S84" s="7"/>
      <c r="T84" s="7"/>
      <c r="U84" s="7"/>
      <c r="V84" s="7"/>
      <c r="W84" s="7"/>
    </row>
    <row r="85" spans="1:23" ht="11.25" customHeight="1">
      <c r="A85" s="7"/>
      <c r="B85" s="7"/>
      <c r="C85" s="7"/>
      <c r="D85" s="7"/>
      <c r="E85" s="7"/>
      <c r="F85" s="7"/>
      <c r="G85" s="7"/>
      <c r="H85" s="7"/>
      <c r="I85" s="7"/>
      <c r="J85" s="7"/>
      <c r="K85" s="7"/>
      <c r="L85" s="7"/>
      <c r="M85" s="7"/>
      <c r="N85" s="7"/>
      <c r="O85" s="7"/>
      <c r="P85" s="7"/>
      <c r="Q85" s="7"/>
      <c r="R85" s="7"/>
      <c r="S85" s="7"/>
      <c r="T85" s="7"/>
      <c r="U85" s="7"/>
      <c r="V85" s="7"/>
      <c r="W85" s="7"/>
    </row>
    <row r="86" spans="1:23" ht="11.25" customHeight="1">
      <c r="A86" s="7"/>
      <c r="B86" s="7"/>
      <c r="C86" s="7"/>
      <c r="D86" s="7"/>
      <c r="E86" s="7"/>
      <c r="F86" s="7"/>
      <c r="G86" s="7"/>
      <c r="H86" s="7"/>
      <c r="I86" s="7"/>
      <c r="J86" s="7"/>
      <c r="K86" s="7"/>
      <c r="L86" s="7"/>
      <c r="M86" s="7"/>
      <c r="N86" s="7"/>
      <c r="O86" s="7"/>
      <c r="P86" s="7"/>
      <c r="Q86" s="7"/>
      <c r="R86" s="7"/>
      <c r="S86" s="7"/>
      <c r="T86" s="7"/>
      <c r="U86" s="7"/>
      <c r="V86" s="7"/>
      <c r="W86" s="7"/>
    </row>
    <row r="87" spans="1:23" ht="11.25" customHeight="1">
      <c r="A87" s="7"/>
      <c r="B87" s="7"/>
      <c r="C87" s="7"/>
      <c r="D87" s="7"/>
      <c r="E87" s="7"/>
      <c r="F87" s="7"/>
      <c r="G87" s="7"/>
      <c r="H87" s="7"/>
      <c r="I87" s="7"/>
      <c r="J87" s="7"/>
      <c r="K87" s="7"/>
      <c r="L87" s="7"/>
      <c r="M87" s="7"/>
      <c r="N87" s="7"/>
      <c r="O87" s="7"/>
      <c r="P87" s="7"/>
      <c r="Q87" s="7"/>
      <c r="R87" s="7"/>
      <c r="S87" s="7"/>
      <c r="T87" s="7"/>
      <c r="U87" s="7"/>
      <c r="V87" s="7"/>
      <c r="W87" s="7"/>
    </row>
    <row r="88" spans="1:23" ht="11.25" customHeight="1">
      <c r="A88" s="7"/>
      <c r="B88" s="7"/>
      <c r="C88" s="7"/>
      <c r="D88" s="7"/>
      <c r="E88" s="7"/>
      <c r="F88" s="7"/>
      <c r="G88" s="7"/>
      <c r="H88" s="7"/>
      <c r="I88" s="7"/>
      <c r="J88" s="7"/>
      <c r="K88" s="7"/>
      <c r="L88" s="7"/>
      <c r="M88" s="7"/>
      <c r="N88" s="7"/>
      <c r="O88" s="7"/>
      <c r="P88" s="7"/>
      <c r="Q88" s="7"/>
      <c r="R88" s="7"/>
      <c r="S88" s="7"/>
      <c r="T88" s="7"/>
      <c r="U88" s="7"/>
      <c r="V88" s="7"/>
      <c r="W88" s="7"/>
    </row>
    <row r="89" spans="1:23" ht="11.25" customHeight="1">
      <c r="A89" s="7"/>
      <c r="B89" s="7"/>
      <c r="C89" s="7"/>
      <c r="D89" s="7"/>
      <c r="E89" s="7"/>
      <c r="F89" s="7"/>
      <c r="G89" s="7"/>
      <c r="H89" s="7"/>
      <c r="I89" s="7"/>
      <c r="J89" s="7"/>
      <c r="K89" s="7"/>
      <c r="L89" s="7"/>
      <c r="M89" s="7"/>
      <c r="N89" s="7"/>
      <c r="O89" s="7"/>
      <c r="P89" s="7"/>
      <c r="Q89" s="7"/>
      <c r="R89" s="7"/>
      <c r="S89" s="7"/>
      <c r="T89" s="7"/>
      <c r="U89" s="7"/>
      <c r="V89" s="7"/>
      <c r="W89" s="7"/>
    </row>
    <row r="90" spans="1:23" ht="11.25" customHeight="1">
      <c r="A90" s="7"/>
      <c r="B90" s="7"/>
      <c r="C90" s="7"/>
      <c r="D90" s="7"/>
      <c r="E90" s="7"/>
      <c r="F90" s="7"/>
      <c r="G90" s="7"/>
      <c r="H90" s="7"/>
      <c r="I90" s="7"/>
      <c r="J90" s="7"/>
      <c r="K90" s="7"/>
      <c r="L90" s="7"/>
      <c r="M90" s="7"/>
      <c r="N90" s="7"/>
      <c r="O90" s="7"/>
      <c r="P90" s="7"/>
      <c r="Q90" s="7"/>
      <c r="R90" s="7"/>
      <c r="S90" s="7"/>
      <c r="T90" s="7"/>
      <c r="U90" s="7"/>
      <c r="V90" s="7"/>
      <c r="W90" s="7"/>
    </row>
    <row r="91" spans="1:23" ht="11.25" customHeight="1">
      <c r="A91" s="7"/>
      <c r="B91" s="7"/>
      <c r="C91" s="7"/>
      <c r="D91" s="7"/>
      <c r="E91" s="7"/>
      <c r="F91" s="7"/>
      <c r="G91" s="7"/>
      <c r="H91" s="7"/>
      <c r="I91" s="7"/>
      <c r="J91" s="7"/>
      <c r="K91" s="7"/>
      <c r="L91" s="7"/>
      <c r="M91" s="7"/>
      <c r="N91" s="7"/>
      <c r="O91" s="7"/>
      <c r="P91" s="7"/>
      <c r="Q91" s="7"/>
      <c r="R91" s="7"/>
      <c r="S91" s="7"/>
      <c r="T91" s="7"/>
      <c r="U91" s="7"/>
      <c r="V91" s="7"/>
      <c r="W91" s="7"/>
    </row>
    <row r="92" spans="1:23" ht="11.25" customHeight="1">
      <c r="A92" s="7"/>
      <c r="B92" s="7"/>
      <c r="C92" s="7"/>
      <c r="D92" s="7"/>
      <c r="E92" s="7"/>
      <c r="F92" s="7"/>
      <c r="G92" s="7"/>
      <c r="H92" s="7"/>
      <c r="I92" s="7"/>
      <c r="J92" s="7"/>
      <c r="K92" s="7"/>
      <c r="L92" s="7"/>
      <c r="M92" s="7"/>
      <c r="N92" s="7"/>
      <c r="O92" s="7"/>
      <c r="P92" s="7"/>
      <c r="Q92" s="7"/>
      <c r="R92" s="7"/>
      <c r="S92" s="7"/>
      <c r="T92" s="7"/>
      <c r="U92" s="7"/>
      <c r="V92" s="7"/>
      <c r="W92" s="7"/>
    </row>
    <row r="93" spans="1:23" ht="11.25" customHeight="1">
      <c r="A93" s="7"/>
      <c r="B93" s="7"/>
      <c r="C93" s="7"/>
      <c r="D93" s="7"/>
      <c r="E93" s="7"/>
      <c r="F93" s="7"/>
      <c r="G93" s="7"/>
      <c r="H93" s="7"/>
      <c r="I93" s="7"/>
      <c r="J93" s="7"/>
      <c r="K93" s="7"/>
      <c r="L93" s="7"/>
      <c r="M93" s="7"/>
      <c r="N93" s="7"/>
      <c r="O93" s="7"/>
      <c r="P93" s="7"/>
      <c r="Q93" s="7"/>
      <c r="R93" s="7"/>
      <c r="S93" s="7"/>
      <c r="T93" s="7"/>
      <c r="U93" s="7"/>
      <c r="V93" s="7"/>
      <c r="W93" s="7"/>
    </row>
    <row r="94" spans="1:23" ht="11.25" customHeight="1">
      <c r="A94" s="7"/>
      <c r="B94" s="7"/>
      <c r="C94" s="7"/>
      <c r="D94" s="7"/>
      <c r="E94" s="7"/>
      <c r="F94" s="7"/>
      <c r="G94" s="7"/>
      <c r="H94" s="7"/>
      <c r="I94" s="7"/>
      <c r="J94" s="7"/>
      <c r="K94" s="7"/>
      <c r="L94" s="7"/>
      <c r="M94" s="7"/>
      <c r="N94" s="7"/>
      <c r="O94" s="7"/>
      <c r="P94" s="7"/>
      <c r="Q94" s="7"/>
      <c r="R94" s="7"/>
      <c r="S94" s="7"/>
      <c r="T94" s="7"/>
      <c r="U94" s="7"/>
      <c r="V94" s="7"/>
      <c r="W94" s="7"/>
    </row>
    <row r="95" spans="1:23" ht="11.25" customHeight="1">
      <c r="A95" s="7"/>
      <c r="B95" s="7"/>
      <c r="C95" s="7"/>
      <c r="D95" s="7"/>
      <c r="E95" s="7"/>
      <c r="F95" s="7"/>
      <c r="G95" s="7"/>
      <c r="H95" s="7"/>
      <c r="I95" s="7"/>
      <c r="J95" s="7"/>
      <c r="K95" s="7"/>
      <c r="L95" s="7"/>
      <c r="M95" s="7"/>
      <c r="N95" s="7"/>
      <c r="O95" s="7"/>
      <c r="P95" s="7"/>
      <c r="Q95" s="7"/>
      <c r="R95" s="7"/>
      <c r="S95" s="7"/>
      <c r="T95" s="7"/>
      <c r="U95" s="7"/>
      <c r="V95" s="7"/>
      <c r="W95" s="7"/>
    </row>
    <row r="96" spans="1:23" ht="11.25" customHeight="1">
      <c r="A96" s="7"/>
      <c r="B96" s="7"/>
      <c r="C96" s="7"/>
      <c r="D96" s="7"/>
      <c r="E96" s="7"/>
      <c r="F96" s="7"/>
      <c r="G96" s="7"/>
      <c r="H96" s="7"/>
      <c r="I96" s="7"/>
      <c r="J96" s="7"/>
      <c r="K96" s="7"/>
      <c r="L96" s="7"/>
      <c r="M96" s="7"/>
      <c r="N96" s="7"/>
      <c r="O96" s="7"/>
      <c r="P96" s="7"/>
      <c r="Q96" s="7"/>
      <c r="R96" s="7"/>
      <c r="S96" s="7"/>
      <c r="T96" s="7"/>
      <c r="U96" s="7"/>
      <c r="V96" s="7"/>
      <c r="W96" s="7"/>
    </row>
    <row r="97" spans="1:23" ht="11.25" customHeight="1">
      <c r="A97" s="7"/>
      <c r="B97" s="7"/>
      <c r="C97" s="7"/>
      <c r="D97" s="7"/>
      <c r="E97" s="7"/>
      <c r="F97" s="7"/>
      <c r="G97" s="7"/>
      <c r="H97" s="7"/>
      <c r="I97" s="7"/>
      <c r="J97" s="7"/>
      <c r="K97" s="7"/>
      <c r="L97" s="7"/>
      <c r="M97" s="7"/>
      <c r="N97" s="7"/>
      <c r="O97" s="7"/>
      <c r="P97" s="7"/>
      <c r="Q97" s="7"/>
      <c r="R97" s="7"/>
      <c r="S97" s="7"/>
      <c r="T97" s="7"/>
      <c r="U97" s="7"/>
      <c r="V97" s="7"/>
      <c r="W97" s="7"/>
    </row>
    <row r="98" spans="1:23" ht="11.25" customHeight="1">
      <c r="A98" s="7"/>
      <c r="B98" s="7"/>
      <c r="C98" s="7"/>
      <c r="D98" s="7"/>
      <c r="E98" s="7"/>
      <c r="F98" s="7"/>
      <c r="G98" s="7"/>
      <c r="H98" s="7"/>
      <c r="I98" s="7"/>
      <c r="J98" s="7"/>
      <c r="K98" s="7"/>
      <c r="L98" s="7"/>
      <c r="M98" s="7"/>
      <c r="N98" s="7"/>
      <c r="O98" s="7"/>
      <c r="P98" s="7"/>
      <c r="Q98" s="7"/>
      <c r="R98" s="7"/>
      <c r="S98" s="7"/>
      <c r="T98" s="7"/>
      <c r="U98" s="7"/>
      <c r="V98" s="7"/>
      <c r="W98" s="7"/>
    </row>
    <row r="99" spans="1:23" ht="11.25" customHeight="1">
      <c r="A99" s="7"/>
      <c r="B99" s="7"/>
      <c r="C99" s="7"/>
      <c r="D99" s="7"/>
      <c r="E99" s="7"/>
      <c r="F99" s="7"/>
      <c r="G99" s="7"/>
      <c r="H99" s="7"/>
      <c r="I99" s="7"/>
      <c r="J99" s="7"/>
      <c r="K99" s="7"/>
      <c r="L99" s="7"/>
      <c r="M99" s="7"/>
      <c r="N99" s="7"/>
      <c r="O99" s="7"/>
      <c r="P99" s="7"/>
      <c r="Q99" s="7"/>
      <c r="R99" s="7"/>
      <c r="S99" s="7"/>
      <c r="T99" s="7"/>
      <c r="U99" s="7"/>
      <c r="V99" s="7"/>
      <c r="W99" s="7"/>
    </row>
    <row r="100" spans="1:23" ht="11.25" customHeight="1">
      <c r="A100" s="7"/>
      <c r="B100" s="7"/>
      <c r="C100" s="7"/>
      <c r="D100" s="7"/>
      <c r="E100" s="7"/>
      <c r="F100" s="7"/>
      <c r="G100" s="7"/>
      <c r="H100" s="7"/>
      <c r="I100" s="7"/>
      <c r="J100" s="7"/>
      <c r="K100" s="7"/>
      <c r="L100" s="7"/>
      <c r="M100" s="7"/>
      <c r="N100" s="7"/>
      <c r="O100" s="7"/>
      <c r="P100" s="7"/>
      <c r="Q100" s="7"/>
      <c r="R100" s="7"/>
      <c r="S100" s="7"/>
      <c r="T100" s="7"/>
      <c r="U100" s="7"/>
      <c r="V100" s="7"/>
      <c r="W100" s="7"/>
    </row>
    <row r="101" spans="1:23" ht="11.25" customHeight="1">
      <c r="A101" s="7"/>
      <c r="B101" s="7"/>
      <c r="C101" s="7"/>
      <c r="D101" s="7"/>
      <c r="E101" s="7"/>
      <c r="F101" s="7"/>
      <c r="G101" s="7"/>
      <c r="H101" s="7"/>
      <c r="I101" s="7"/>
      <c r="J101" s="7"/>
      <c r="K101" s="7"/>
      <c r="L101" s="7"/>
      <c r="M101" s="7"/>
      <c r="N101" s="7"/>
      <c r="O101" s="7"/>
      <c r="P101" s="7"/>
      <c r="Q101" s="7"/>
      <c r="R101" s="7"/>
      <c r="S101" s="7"/>
      <c r="T101" s="7"/>
      <c r="U101" s="7"/>
      <c r="V101" s="7"/>
      <c r="W101" s="7"/>
    </row>
    <row r="102" spans="1:23" ht="11.25" customHeight="1">
      <c r="A102" s="7"/>
      <c r="B102" s="7"/>
      <c r="C102" s="7"/>
      <c r="D102" s="7"/>
      <c r="E102" s="7"/>
      <c r="F102" s="7"/>
      <c r="G102" s="7"/>
      <c r="H102" s="7"/>
      <c r="I102" s="7"/>
      <c r="J102" s="7"/>
      <c r="K102" s="7"/>
      <c r="L102" s="7"/>
      <c r="M102" s="7"/>
      <c r="N102" s="7"/>
      <c r="O102" s="7"/>
      <c r="P102" s="7"/>
      <c r="Q102" s="7"/>
      <c r="R102" s="7"/>
      <c r="S102" s="7"/>
      <c r="T102" s="7"/>
      <c r="U102" s="7"/>
      <c r="V102" s="7"/>
      <c r="W102" s="7"/>
    </row>
    <row r="103" spans="1:23" ht="11.25" customHeight="1">
      <c r="A103" s="7"/>
      <c r="B103" s="7"/>
      <c r="C103" s="7"/>
      <c r="D103" s="7"/>
      <c r="E103" s="7"/>
      <c r="F103" s="7"/>
      <c r="G103" s="7"/>
      <c r="H103" s="7"/>
      <c r="I103" s="7"/>
      <c r="J103" s="7"/>
      <c r="K103" s="7"/>
      <c r="L103" s="7"/>
      <c r="M103" s="7"/>
      <c r="N103" s="7"/>
      <c r="O103" s="7"/>
      <c r="P103" s="7"/>
      <c r="Q103" s="7"/>
      <c r="R103" s="7"/>
      <c r="S103" s="7"/>
      <c r="T103" s="7"/>
      <c r="U103" s="7"/>
      <c r="V103" s="7"/>
      <c r="W103" s="7"/>
    </row>
    <row r="104" spans="1:23" ht="11.25" customHeight="1">
      <c r="A104" s="7"/>
      <c r="B104" s="7"/>
      <c r="C104" s="7"/>
      <c r="D104" s="7"/>
      <c r="E104" s="7"/>
      <c r="F104" s="7"/>
      <c r="G104" s="7"/>
      <c r="H104" s="7"/>
      <c r="I104" s="7"/>
      <c r="J104" s="7"/>
      <c r="K104" s="7"/>
      <c r="L104" s="7"/>
      <c r="M104" s="7"/>
      <c r="N104" s="7"/>
      <c r="O104" s="7"/>
      <c r="P104" s="7"/>
      <c r="Q104" s="7"/>
      <c r="R104" s="7"/>
      <c r="S104" s="7"/>
      <c r="T104" s="7"/>
      <c r="U104" s="7"/>
      <c r="V104" s="7"/>
      <c r="W104" s="7"/>
    </row>
    <row r="105" spans="1:23" ht="11.25" customHeight="1">
      <c r="A105" s="7"/>
      <c r="B105" s="7"/>
      <c r="C105" s="7"/>
      <c r="D105" s="7"/>
      <c r="E105" s="7"/>
      <c r="F105" s="7"/>
      <c r="G105" s="7"/>
      <c r="H105" s="7"/>
      <c r="I105" s="7"/>
      <c r="J105" s="7"/>
      <c r="K105" s="7"/>
      <c r="L105" s="7"/>
      <c r="M105" s="7"/>
      <c r="N105" s="7"/>
      <c r="O105" s="7"/>
      <c r="P105" s="7"/>
      <c r="Q105" s="7"/>
      <c r="R105" s="7"/>
      <c r="S105" s="7"/>
      <c r="T105" s="7"/>
      <c r="U105" s="7"/>
      <c r="V105" s="7"/>
      <c r="W105" s="7"/>
    </row>
    <row r="106" spans="1:23" ht="11.25" customHeight="1">
      <c r="A106" s="7"/>
      <c r="B106" s="7"/>
      <c r="C106" s="7"/>
      <c r="D106" s="7"/>
      <c r="E106" s="7"/>
      <c r="F106" s="7"/>
      <c r="G106" s="7"/>
      <c r="H106" s="7"/>
      <c r="I106" s="7"/>
      <c r="J106" s="7"/>
      <c r="K106" s="7"/>
      <c r="L106" s="7"/>
      <c r="M106" s="7"/>
      <c r="N106" s="7"/>
      <c r="O106" s="7"/>
      <c r="P106" s="7"/>
      <c r="Q106" s="7"/>
      <c r="R106" s="7"/>
      <c r="S106" s="7"/>
      <c r="T106" s="7"/>
      <c r="U106" s="7"/>
      <c r="V106" s="7"/>
      <c r="W106" s="7"/>
    </row>
    <row r="107" spans="1:23" ht="11.25" customHeight="1">
      <c r="A107" s="7"/>
      <c r="B107" s="7"/>
      <c r="C107" s="7"/>
      <c r="D107" s="7"/>
      <c r="E107" s="7"/>
      <c r="F107" s="7"/>
      <c r="G107" s="7"/>
      <c r="H107" s="7"/>
      <c r="I107" s="7"/>
      <c r="J107" s="7"/>
      <c r="K107" s="7"/>
      <c r="L107" s="7"/>
      <c r="M107" s="7"/>
      <c r="N107" s="7"/>
      <c r="O107" s="7"/>
      <c r="P107" s="7"/>
      <c r="Q107" s="7"/>
      <c r="R107" s="7"/>
      <c r="S107" s="7"/>
      <c r="T107" s="7"/>
      <c r="U107" s="7"/>
      <c r="V107" s="7"/>
      <c r="W107" s="7"/>
    </row>
    <row r="108" spans="1:23" ht="11.25" customHeight="1">
      <c r="A108" s="7"/>
      <c r="B108" s="7"/>
      <c r="C108" s="7"/>
      <c r="D108" s="7"/>
      <c r="E108" s="7"/>
      <c r="F108" s="7"/>
      <c r="G108" s="7"/>
      <c r="H108" s="7"/>
      <c r="I108" s="7"/>
      <c r="J108" s="7"/>
      <c r="K108" s="7"/>
      <c r="L108" s="7"/>
      <c r="M108" s="7"/>
      <c r="N108" s="7"/>
      <c r="O108" s="7"/>
      <c r="P108" s="7"/>
      <c r="Q108" s="7"/>
      <c r="R108" s="7"/>
      <c r="S108" s="7"/>
      <c r="T108" s="7"/>
      <c r="U108" s="7"/>
      <c r="V108" s="7"/>
      <c r="W108" s="7"/>
    </row>
    <row r="109" spans="1:23" ht="11.25" customHeight="1">
      <c r="A109" s="7"/>
      <c r="B109" s="7"/>
      <c r="C109" s="7"/>
      <c r="D109" s="7"/>
      <c r="E109" s="7"/>
      <c r="F109" s="7"/>
      <c r="G109" s="7"/>
      <c r="H109" s="7"/>
      <c r="I109" s="7"/>
      <c r="J109" s="7"/>
      <c r="K109" s="7"/>
      <c r="L109" s="7"/>
      <c r="M109" s="7"/>
      <c r="N109" s="7"/>
      <c r="O109" s="7"/>
      <c r="P109" s="7"/>
      <c r="Q109" s="7"/>
      <c r="R109" s="7"/>
      <c r="S109" s="7"/>
      <c r="T109" s="7"/>
      <c r="U109" s="7"/>
      <c r="V109" s="7"/>
      <c r="W109" s="7"/>
    </row>
    <row r="110" spans="1:23" ht="11.25" customHeight="1">
      <c r="A110" s="7"/>
      <c r="B110" s="7"/>
      <c r="C110" s="7"/>
      <c r="D110" s="7"/>
      <c r="E110" s="7"/>
      <c r="F110" s="7"/>
      <c r="G110" s="7"/>
      <c r="H110" s="7"/>
      <c r="I110" s="7"/>
      <c r="J110" s="7"/>
      <c r="K110" s="7"/>
      <c r="L110" s="7"/>
      <c r="M110" s="7"/>
      <c r="N110" s="7"/>
      <c r="O110" s="7"/>
      <c r="P110" s="7"/>
      <c r="Q110" s="7"/>
      <c r="R110" s="7"/>
      <c r="S110" s="7"/>
      <c r="T110" s="7"/>
      <c r="U110" s="7"/>
      <c r="V110" s="7"/>
      <c r="W110" s="7"/>
    </row>
    <row r="111" spans="1:23" ht="11.25" customHeight="1">
      <c r="A111" s="7"/>
      <c r="B111" s="7"/>
      <c r="C111" s="7"/>
      <c r="D111" s="7"/>
      <c r="E111" s="7"/>
      <c r="F111" s="7"/>
      <c r="G111" s="7"/>
      <c r="H111" s="7"/>
      <c r="I111" s="7"/>
      <c r="J111" s="7"/>
      <c r="K111" s="7"/>
      <c r="L111" s="7"/>
      <c r="M111" s="7"/>
      <c r="N111" s="7"/>
      <c r="O111" s="7"/>
      <c r="P111" s="7"/>
      <c r="Q111" s="7"/>
      <c r="R111" s="7"/>
      <c r="S111" s="7"/>
      <c r="T111" s="7"/>
      <c r="U111" s="7"/>
      <c r="V111" s="7"/>
      <c r="W111" s="7"/>
    </row>
    <row r="112" spans="1:23" ht="11.25" customHeight="1">
      <c r="A112" s="7"/>
      <c r="B112" s="7"/>
      <c r="C112" s="7"/>
      <c r="D112" s="7"/>
      <c r="E112" s="7"/>
      <c r="F112" s="7"/>
      <c r="G112" s="7"/>
      <c r="H112" s="7"/>
      <c r="I112" s="7"/>
      <c r="J112" s="7"/>
      <c r="K112" s="7"/>
      <c r="L112" s="7"/>
      <c r="M112" s="7"/>
      <c r="N112" s="7"/>
      <c r="O112" s="7"/>
      <c r="P112" s="7"/>
      <c r="Q112" s="7"/>
      <c r="R112" s="7"/>
      <c r="S112" s="7"/>
      <c r="T112" s="7"/>
      <c r="U112" s="7"/>
      <c r="V112" s="7"/>
      <c r="W112" s="7"/>
    </row>
    <row r="113" spans="1:23" ht="11.25" customHeight="1">
      <c r="A113" s="7"/>
      <c r="B113" s="7"/>
      <c r="C113" s="7"/>
      <c r="D113" s="7"/>
      <c r="E113" s="7"/>
      <c r="F113" s="7"/>
      <c r="G113" s="7"/>
      <c r="H113" s="7"/>
      <c r="I113" s="7"/>
      <c r="J113" s="7"/>
      <c r="K113" s="7"/>
      <c r="L113" s="7"/>
      <c r="M113" s="7"/>
      <c r="N113" s="7"/>
      <c r="O113" s="7"/>
      <c r="P113" s="7"/>
      <c r="Q113" s="7"/>
      <c r="R113" s="7"/>
      <c r="S113" s="7"/>
      <c r="T113" s="7"/>
      <c r="U113" s="7"/>
      <c r="V113" s="7"/>
      <c r="W113" s="7"/>
    </row>
    <row r="114" spans="1:23" ht="11.25" customHeight="1">
      <c r="A114" s="7"/>
      <c r="B114" s="7"/>
      <c r="C114" s="7"/>
      <c r="D114" s="7"/>
      <c r="E114" s="7"/>
      <c r="F114" s="7"/>
      <c r="G114" s="7"/>
      <c r="H114" s="7"/>
      <c r="I114" s="7"/>
      <c r="J114" s="7"/>
      <c r="K114" s="7"/>
      <c r="L114" s="7"/>
      <c r="M114" s="7"/>
      <c r="N114" s="7"/>
      <c r="O114" s="7"/>
      <c r="P114" s="7"/>
      <c r="Q114" s="7"/>
      <c r="R114" s="7"/>
      <c r="S114" s="7"/>
      <c r="T114" s="7"/>
      <c r="U114" s="7"/>
      <c r="V114" s="7"/>
      <c r="W114" s="7"/>
    </row>
    <row r="115" spans="1:23" ht="11.25" customHeight="1">
      <c r="A115" s="7"/>
      <c r="B115" s="7"/>
      <c r="C115" s="7"/>
      <c r="D115" s="7"/>
      <c r="E115" s="7"/>
      <c r="F115" s="7"/>
      <c r="G115" s="7"/>
      <c r="H115" s="7"/>
      <c r="I115" s="7"/>
      <c r="J115" s="7"/>
      <c r="K115" s="7"/>
      <c r="L115" s="7"/>
      <c r="M115" s="7"/>
      <c r="N115" s="7"/>
      <c r="O115" s="7"/>
      <c r="P115" s="7"/>
      <c r="Q115" s="7"/>
      <c r="R115" s="7"/>
      <c r="S115" s="7"/>
      <c r="T115" s="7"/>
      <c r="U115" s="7"/>
      <c r="V115" s="7"/>
      <c r="W115" s="7"/>
    </row>
    <row r="116" spans="1:23" ht="11.25" customHeight="1">
      <c r="A116" s="7"/>
      <c r="B116" s="7"/>
      <c r="C116" s="7"/>
      <c r="D116" s="7"/>
      <c r="E116" s="7"/>
      <c r="F116" s="7"/>
      <c r="G116" s="7"/>
      <c r="H116" s="7"/>
      <c r="I116" s="7"/>
      <c r="J116" s="7"/>
      <c r="K116" s="7"/>
      <c r="L116" s="7"/>
      <c r="M116" s="7"/>
      <c r="N116" s="7"/>
      <c r="O116" s="7"/>
      <c r="P116" s="7"/>
      <c r="Q116" s="7"/>
      <c r="R116" s="7"/>
      <c r="S116" s="7"/>
      <c r="T116" s="7"/>
      <c r="U116" s="7"/>
      <c r="V116" s="7"/>
      <c r="W116" s="7"/>
    </row>
    <row r="117" spans="1:23" ht="11.25" customHeight="1">
      <c r="A117" s="7"/>
      <c r="B117" s="7"/>
      <c r="C117" s="7"/>
      <c r="D117" s="7"/>
      <c r="E117" s="7"/>
      <c r="F117" s="7"/>
      <c r="G117" s="7"/>
      <c r="H117" s="7"/>
      <c r="I117" s="7"/>
      <c r="J117" s="7"/>
      <c r="K117" s="7"/>
      <c r="L117" s="7"/>
      <c r="M117" s="7"/>
      <c r="N117" s="7"/>
      <c r="O117" s="7"/>
      <c r="P117" s="7"/>
      <c r="Q117" s="7"/>
      <c r="R117" s="7"/>
      <c r="S117" s="7"/>
      <c r="T117" s="7"/>
      <c r="U117" s="7"/>
      <c r="V117" s="7"/>
      <c r="W117" s="7"/>
    </row>
    <row r="118" spans="1:23" ht="11.25" customHeight="1">
      <c r="A118" s="7"/>
      <c r="B118" s="7"/>
      <c r="C118" s="7"/>
      <c r="D118" s="7"/>
      <c r="E118" s="7"/>
      <c r="F118" s="7"/>
      <c r="G118" s="7"/>
      <c r="H118" s="7"/>
      <c r="I118" s="7"/>
      <c r="J118" s="7"/>
      <c r="K118" s="7"/>
      <c r="L118" s="7"/>
      <c r="M118" s="7"/>
      <c r="N118" s="7"/>
      <c r="O118" s="7"/>
      <c r="P118" s="7"/>
      <c r="Q118" s="7"/>
      <c r="R118" s="7"/>
      <c r="S118" s="7"/>
      <c r="T118" s="7"/>
      <c r="U118" s="7"/>
      <c r="V118" s="7"/>
      <c r="W118" s="7"/>
    </row>
    <row r="119" spans="1:23" ht="11.25" customHeight="1">
      <c r="A119" s="7"/>
      <c r="B119" s="7"/>
      <c r="C119" s="7"/>
      <c r="D119" s="7"/>
      <c r="E119" s="7"/>
      <c r="F119" s="7"/>
      <c r="G119" s="7"/>
      <c r="H119" s="7"/>
      <c r="I119" s="7"/>
      <c r="J119" s="7"/>
      <c r="K119" s="7"/>
      <c r="L119" s="7"/>
      <c r="M119" s="7"/>
      <c r="N119" s="7"/>
      <c r="O119" s="7"/>
      <c r="P119" s="7"/>
      <c r="Q119" s="7"/>
      <c r="R119" s="7"/>
      <c r="S119" s="7"/>
      <c r="T119" s="7"/>
      <c r="U119" s="7"/>
      <c r="V119" s="7"/>
      <c r="W119" s="7"/>
    </row>
    <row r="120" spans="1:23" ht="11.25" customHeight="1">
      <c r="A120" s="7"/>
      <c r="B120" s="7"/>
      <c r="C120" s="7"/>
      <c r="D120" s="7"/>
      <c r="E120" s="7"/>
      <c r="F120" s="7"/>
      <c r="G120" s="7"/>
      <c r="H120" s="7"/>
      <c r="I120" s="7"/>
      <c r="J120" s="7"/>
      <c r="K120" s="7"/>
      <c r="L120" s="7"/>
      <c r="M120" s="7"/>
      <c r="N120" s="7"/>
      <c r="O120" s="7"/>
      <c r="P120" s="7"/>
      <c r="Q120" s="7"/>
      <c r="R120" s="7"/>
      <c r="S120" s="7"/>
      <c r="T120" s="7"/>
      <c r="U120" s="7"/>
      <c r="V120" s="7"/>
      <c r="W120" s="7"/>
    </row>
    <row r="121" spans="1:23" ht="11.25" customHeight="1">
      <c r="A121" s="7"/>
      <c r="B121" s="7"/>
      <c r="C121" s="7"/>
      <c r="D121" s="7"/>
      <c r="E121" s="7"/>
      <c r="F121" s="7"/>
      <c r="G121" s="7"/>
      <c r="H121" s="7"/>
      <c r="I121" s="7"/>
      <c r="J121" s="7"/>
      <c r="K121" s="7"/>
      <c r="L121" s="7"/>
      <c r="M121" s="7"/>
      <c r="N121" s="7"/>
      <c r="O121" s="7"/>
      <c r="P121" s="7"/>
      <c r="Q121" s="7"/>
      <c r="R121" s="7"/>
      <c r="S121" s="7"/>
      <c r="T121" s="7"/>
      <c r="U121" s="7"/>
      <c r="V121" s="7"/>
      <c r="W121" s="7"/>
    </row>
    <row r="122" spans="1:23" ht="11.25" customHeight="1">
      <c r="A122" s="7"/>
      <c r="B122" s="7"/>
      <c r="C122" s="7"/>
      <c r="D122" s="7"/>
      <c r="E122" s="7"/>
      <c r="F122" s="7"/>
      <c r="G122" s="7"/>
      <c r="H122" s="7"/>
      <c r="I122" s="7"/>
      <c r="J122" s="7"/>
      <c r="K122" s="7"/>
      <c r="L122" s="7"/>
      <c r="M122" s="7"/>
      <c r="N122" s="7"/>
      <c r="O122" s="7"/>
      <c r="P122" s="7"/>
      <c r="Q122" s="7"/>
      <c r="R122" s="7"/>
      <c r="S122" s="7"/>
      <c r="T122" s="7"/>
      <c r="U122" s="7"/>
      <c r="V122" s="7"/>
      <c r="W122" s="7"/>
    </row>
    <row r="123" spans="1:23" ht="11.25" customHeight="1">
      <c r="A123" s="7"/>
      <c r="B123" s="7"/>
      <c r="C123" s="7"/>
      <c r="D123" s="7"/>
      <c r="E123" s="7"/>
      <c r="F123" s="7"/>
      <c r="G123" s="7"/>
      <c r="H123" s="7"/>
      <c r="I123" s="7"/>
      <c r="J123" s="7"/>
      <c r="K123" s="7"/>
      <c r="L123" s="7"/>
      <c r="M123" s="7"/>
      <c r="N123" s="7"/>
      <c r="O123" s="7"/>
      <c r="P123" s="7"/>
      <c r="Q123" s="7"/>
      <c r="R123" s="7"/>
      <c r="S123" s="7"/>
      <c r="T123" s="7"/>
      <c r="U123" s="7"/>
      <c r="V123" s="7"/>
      <c r="W123" s="7"/>
    </row>
    <row r="124" spans="1:23" ht="11.25" customHeight="1">
      <c r="A124" s="7"/>
      <c r="B124" s="7"/>
      <c r="C124" s="7"/>
      <c r="D124" s="7"/>
      <c r="E124" s="7"/>
      <c r="F124" s="7"/>
      <c r="G124" s="7"/>
      <c r="H124" s="7"/>
      <c r="I124" s="7"/>
      <c r="J124" s="7"/>
      <c r="K124" s="7"/>
      <c r="L124" s="7"/>
      <c r="M124" s="7"/>
      <c r="N124" s="7"/>
      <c r="O124" s="7"/>
      <c r="P124" s="7"/>
      <c r="Q124" s="7"/>
      <c r="R124" s="7"/>
      <c r="S124" s="7"/>
      <c r="T124" s="7"/>
      <c r="U124" s="7"/>
      <c r="V124" s="7"/>
      <c r="W124" s="7"/>
    </row>
    <row r="125" spans="1:23" ht="11.25" customHeight="1">
      <c r="A125" s="7"/>
      <c r="B125" s="7"/>
      <c r="C125" s="7"/>
      <c r="D125" s="7"/>
      <c r="E125" s="7"/>
      <c r="F125" s="7"/>
      <c r="G125" s="7"/>
      <c r="H125" s="7"/>
      <c r="I125" s="7"/>
      <c r="J125" s="7"/>
      <c r="K125" s="7"/>
      <c r="L125" s="7"/>
      <c r="M125" s="7"/>
      <c r="N125" s="7"/>
      <c r="O125" s="7"/>
      <c r="P125" s="7"/>
      <c r="Q125" s="7"/>
      <c r="R125" s="7"/>
      <c r="S125" s="7"/>
      <c r="T125" s="7"/>
      <c r="U125" s="7"/>
      <c r="V125" s="7"/>
      <c r="W125" s="7"/>
    </row>
    <row r="126" spans="1:23" ht="11.25" customHeight="1">
      <c r="A126" s="7"/>
      <c r="B126" s="7"/>
      <c r="C126" s="7"/>
      <c r="D126" s="7"/>
      <c r="E126" s="7"/>
      <c r="F126" s="7"/>
      <c r="G126" s="7"/>
      <c r="H126" s="7"/>
      <c r="I126" s="7"/>
      <c r="J126" s="7"/>
      <c r="K126" s="7"/>
      <c r="L126" s="7"/>
      <c r="M126" s="7"/>
      <c r="N126" s="7"/>
      <c r="O126" s="7"/>
      <c r="P126" s="7"/>
      <c r="Q126" s="7"/>
      <c r="R126" s="7"/>
      <c r="S126" s="7"/>
      <c r="T126" s="7"/>
      <c r="U126" s="7"/>
      <c r="V126" s="7"/>
      <c r="W126" s="7"/>
    </row>
    <row r="127" spans="1:23" ht="11.25" customHeight="1">
      <c r="A127" s="7"/>
      <c r="B127" s="7"/>
      <c r="C127" s="7"/>
      <c r="D127" s="7"/>
      <c r="E127" s="7"/>
      <c r="F127" s="7"/>
      <c r="G127" s="7"/>
      <c r="H127" s="7"/>
      <c r="I127" s="7"/>
      <c r="J127" s="7"/>
      <c r="K127" s="7"/>
      <c r="L127" s="7"/>
      <c r="M127" s="7"/>
      <c r="N127" s="7"/>
      <c r="O127" s="7"/>
      <c r="P127" s="7"/>
      <c r="Q127" s="7"/>
      <c r="R127" s="7"/>
      <c r="S127" s="7"/>
      <c r="T127" s="7"/>
      <c r="U127" s="7"/>
      <c r="V127" s="7"/>
      <c r="W127" s="7"/>
    </row>
    <row r="128" spans="1:23" ht="11.25" customHeight="1">
      <c r="A128" s="7"/>
      <c r="B128" s="7"/>
      <c r="C128" s="7"/>
      <c r="D128" s="7"/>
      <c r="E128" s="7"/>
      <c r="F128" s="7"/>
      <c r="G128" s="7"/>
      <c r="H128" s="7"/>
      <c r="I128" s="7"/>
      <c r="J128" s="7"/>
      <c r="K128" s="7"/>
      <c r="L128" s="7"/>
      <c r="M128" s="7"/>
      <c r="N128" s="7"/>
      <c r="O128" s="7"/>
      <c r="P128" s="7"/>
      <c r="Q128" s="7"/>
      <c r="R128" s="7"/>
      <c r="S128" s="7"/>
      <c r="T128" s="7"/>
      <c r="U128" s="7"/>
      <c r="V128" s="7"/>
      <c r="W128" s="7"/>
    </row>
    <row r="129" spans="1:23" ht="11.25" customHeight="1">
      <c r="A129" s="7"/>
      <c r="B129" s="7"/>
      <c r="C129" s="7"/>
      <c r="D129" s="7"/>
      <c r="E129" s="7"/>
      <c r="F129" s="7"/>
      <c r="G129" s="7"/>
      <c r="H129" s="7"/>
      <c r="I129" s="7"/>
      <c r="J129" s="7"/>
      <c r="K129" s="7"/>
      <c r="L129" s="7"/>
      <c r="M129" s="7"/>
      <c r="N129" s="7"/>
      <c r="O129" s="7"/>
      <c r="P129" s="7"/>
      <c r="Q129" s="7"/>
      <c r="R129" s="7"/>
      <c r="S129" s="7"/>
      <c r="T129" s="7"/>
      <c r="U129" s="7"/>
      <c r="V129" s="7"/>
      <c r="W129" s="7"/>
    </row>
    <row r="130" spans="1:23" ht="11.25" customHeight="1">
      <c r="A130" s="7"/>
      <c r="B130" s="7"/>
      <c r="C130" s="7"/>
      <c r="D130" s="7"/>
      <c r="E130" s="7"/>
      <c r="F130" s="7"/>
      <c r="G130" s="7"/>
      <c r="H130" s="7"/>
      <c r="I130" s="7"/>
      <c r="J130" s="7"/>
      <c r="K130" s="7"/>
      <c r="L130" s="7"/>
      <c r="M130" s="7"/>
      <c r="N130" s="7"/>
      <c r="O130" s="7"/>
      <c r="P130" s="7"/>
      <c r="Q130" s="7"/>
      <c r="R130" s="7"/>
      <c r="S130" s="7"/>
      <c r="T130" s="7"/>
      <c r="U130" s="7"/>
      <c r="V130" s="7"/>
      <c r="W130" s="7"/>
    </row>
    <row r="131" spans="1:23" ht="11.25" customHeight="1">
      <c r="A131" s="7"/>
      <c r="B131" s="7"/>
      <c r="C131" s="7"/>
      <c r="D131" s="7"/>
      <c r="E131" s="7"/>
      <c r="F131" s="7"/>
      <c r="G131" s="7"/>
      <c r="H131" s="7"/>
      <c r="I131" s="7"/>
      <c r="J131" s="7"/>
      <c r="K131" s="7"/>
      <c r="L131" s="7"/>
      <c r="M131" s="7"/>
      <c r="N131" s="7"/>
      <c r="O131" s="7"/>
      <c r="P131" s="7"/>
      <c r="Q131" s="7"/>
      <c r="R131" s="7"/>
      <c r="S131" s="7"/>
      <c r="T131" s="7"/>
      <c r="U131" s="7"/>
      <c r="V131" s="7"/>
      <c r="W131" s="7"/>
    </row>
    <row r="132" spans="1:23" ht="11.25" customHeight="1">
      <c r="A132" s="7"/>
      <c r="B132" s="7"/>
      <c r="C132" s="7"/>
      <c r="D132" s="7"/>
      <c r="E132" s="7"/>
      <c r="F132" s="7"/>
      <c r="G132" s="7"/>
      <c r="H132" s="7"/>
      <c r="I132" s="7"/>
      <c r="J132" s="7"/>
      <c r="K132" s="7"/>
      <c r="L132" s="7"/>
      <c r="M132" s="7"/>
      <c r="N132" s="7"/>
      <c r="O132" s="7"/>
      <c r="P132" s="7"/>
      <c r="Q132" s="7"/>
      <c r="R132" s="7"/>
      <c r="S132" s="7"/>
      <c r="T132" s="7"/>
      <c r="U132" s="7"/>
      <c r="V132" s="7"/>
      <c r="W132" s="7"/>
    </row>
    <row r="133" spans="1:23" ht="11.25" customHeight="1">
      <c r="A133" s="7"/>
      <c r="B133" s="7"/>
      <c r="C133" s="7"/>
      <c r="D133" s="7"/>
      <c r="E133" s="7"/>
      <c r="F133" s="7"/>
      <c r="G133" s="7"/>
      <c r="H133" s="7"/>
      <c r="I133" s="7"/>
      <c r="J133" s="7"/>
      <c r="K133" s="7"/>
      <c r="L133" s="7"/>
      <c r="M133" s="7"/>
      <c r="N133" s="7"/>
      <c r="O133" s="7"/>
      <c r="P133" s="7"/>
      <c r="Q133" s="7"/>
      <c r="R133" s="7"/>
      <c r="S133" s="7"/>
      <c r="T133" s="7"/>
      <c r="U133" s="7"/>
      <c r="V133" s="7"/>
      <c r="W133" s="7"/>
    </row>
    <row r="134" spans="1:23" ht="11.25" customHeight="1">
      <c r="A134" s="7"/>
      <c r="B134" s="7"/>
      <c r="C134" s="7"/>
      <c r="D134" s="7"/>
      <c r="E134" s="7"/>
      <c r="F134" s="7"/>
      <c r="G134" s="7"/>
      <c r="H134" s="7"/>
      <c r="I134" s="7"/>
      <c r="J134" s="7"/>
      <c r="K134" s="7"/>
      <c r="L134" s="7"/>
      <c r="M134" s="7"/>
      <c r="N134" s="7"/>
      <c r="O134" s="7"/>
      <c r="P134" s="7"/>
      <c r="Q134" s="7"/>
      <c r="R134" s="7"/>
      <c r="S134" s="7"/>
      <c r="T134" s="7"/>
      <c r="U134" s="7"/>
      <c r="V134" s="7"/>
      <c r="W134" s="7"/>
    </row>
    <row r="135" spans="1:23" ht="11.25" customHeight="1">
      <c r="A135" s="7"/>
      <c r="B135" s="7"/>
      <c r="C135" s="7"/>
      <c r="D135" s="7"/>
      <c r="E135" s="7"/>
      <c r="F135" s="7"/>
      <c r="G135" s="7"/>
      <c r="H135" s="7"/>
      <c r="I135" s="7"/>
      <c r="J135" s="7"/>
      <c r="K135" s="7"/>
      <c r="L135" s="7"/>
      <c r="M135" s="7"/>
      <c r="N135" s="7"/>
      <c r="O135" s="7"/>
      <c r="P135" s="7"/>
      <c r="Q135" s="7"/>
      <c r="R135" s="7"/>
      <c r="S135" s="7"/>
      <c r="T135" s="7"/>
      <c r="U135" s="7"/>
      <c r="V135" s="7"/>
      <c r="W135" s="7"/>
    </row>
    <row r="136" spans="1:23" ht="11.25" customHeight="1">
      <c r="A136" s="7"/>
      <c r="B136" s="7"/>
      <c r="C136" s="7"/>
      <c r="D136" s="7"/>
      <c r="E136" s="7"/>
      <c r="F136" s="7"/>
      <c r="G136" s="7"/>
      <c r="H136" s="7"/>
      <c r="I136" s="7"/>
      <c r="J136" s="7"/>
      <c r="K136" s="7"/>
      <c r="L136" s="7"/>
      <c r="M136" s="7"/>
      <c r="N136" s="7"/>
      <c r="O136" s="7"/>
      <c r="P136" s="7"/>
      <c r="Q136" s="7"/>
      <c r="R136" s="7"/>
      <c r="S136" s="7"/>
      <c r="T136" s="7"/>
      <c r="U136" s="7"/>
      <c r="V136" s="7"/>
      <c r="W136" s="7"/>
    </row>
    <row r="137" spans="1:23" ht="11.25" customHeight="1">
      <c r="A137" s="7"/>
      <c r="B137" s="7"/>
      <c r="C137" s="7"/>
      <c r="D137" s="7"/>
      <c r="E137" s="7"/>
      <c r="F137" s="7"/>
      <c r="G137" s="7"/>
      <c r="H137" s="7"/>
      <c r="I137" s="7"/>
      <c r="J137" s="7"/>
      <c r="K137" s="7"/>
      <c r="L137" s="7"/>
      <c r="M137" s="7"/>
      <c r="N137" s="7"/>
      <c r="O137" s="7"/>
      <c r="P137" s="7"/>
      <c r="Q137" s="7"/>
      <c r="R137" s="7"/>
      <c r="S137" s="7"/>
      <c r="T137" s="7"/>
      <c r="U137" s="7"/>
      <c r="V137" s="7"/>
      <c r="W137" s="7"/>
    </row>
    <row r="138" spans="1:23" ht="11.25" customHeight="1">
      <c r="A138" s="7"/>
      <c r="B138" s="7"/>
      <c r="C138" s="7"/>
      <c r="D138" s="7"/>
      <c r="E138" s="7"/>
      <c r="F138" s="7"/>
      <c r="G138" s="7"/>
      <c r="H138" s="7"/>
      <c r="I138" s="7"/>
      <c r="J138" s="7"/>
      <c r="K138" s="7"/>
      <c r="L138" s="7"/>
      <c r="M138" s="7"/>
      <c r="N138" s="7"/>
      <c r="O138" s="7"/>
      <c r="P138" s="7"/>
      <c r="Q138" s="7"/>
      <c r="R138" s="7"/>
      <c r="S138" s="7"/>
      <c r="T138" s="7"/>
      <c r="U138" s="7"/>
      <c r="V138" s="7"/>
      <c r="W138" s="7"/>
    </row>
    <row r="139" spans="1:23" ht="11.25" customHeight="1">
      <c r="A139" s="7"/>
      <c r="B139" s="7"/>
      <c r="C139" s="7"/>
      <c r="D139" s="7"/>
      <c r="E139" s="7"/>
      <c r="F139" s="7"/>
      <c r="G139" s="7"/>
      <c r="H139" s="7"/>
      <c r="I139" s="7"/>
      <c r="J139" s="7"/>
      <c r="K139" s="7"/>
      <c r="L139" s="7"/>
      <c r="M139" s="7"/>
      <c r="N139" s="7"/>
      <c r="O139" s="7"/>
      <c r="P139" s="7"/>
      <c r="Q139" s="7"/>
      <c r="R139" s="7"/>
      <c r="S139" s="7"/>
      <c r="T139" s="7"/>
      <c r="U139" s="7"/>
      <c r="V139" s="7"/>
      <c r="W139" s="7"/>
    </row>
    <row r="140" spans="1:23" ht="11.25" customHeight="1">
      <c r="A140" s="7"/>
      <c r="B140" s="7"/>
      <c r="C140" s="7"/>
      <c r="D140" s="7"/>
      <c r="E140" s="7"/>
      <c r="F140" s="7"/>
      <c r="G140" s="7"/>
      <c r="H140" s="7"/>
      <c r="I140" s="7"/>
      <c r="J140" s="7"/>
      <c r="K140" s="7"/>
      <c r="L140" s="7"/>
      <c r="M140" s="7"/>
      <c r="N140" s="7"/>
      <c r="O140" s="7"/>
      <c r="P140" s="7"/>
      <c r="Q140" s="7"/>
      <c r="R140" s="7"/>
      <c r="S140" s="7"/>
      <c r="T140" s="7"/>
      <c r="U140" s="7"/>
      <c r="V140" s="7"/>
      <c r="W140" s="7"/>
    </row>
    <row r="141" spans="1:23" ht="11.25" customHeight="1">
      <c r="A141" s="7"/>
      <c r="B141" s="7"/>
      <c r="C141" s="7"/>
      <c r="D141" s="7"/>
      <c r="E141" s="7"/>
      <c r="F141" s="7"/>
      <c r="G141" s="7"/>
      <c r="H141" s="7"/>
      <c r="I141" s="7"/>
      <c r="J141" s="7"/>
      <c r="K141" s="7"/>
      <c r="L141" s="7"/>
      <c r="M141" s="7"/>
      <c r="N141" s="7"/>
      <c r="O141" s="7"/>
      <c r="P141" s="7"/>
      <c r="Q141" s="7"/>
      <c r="R141" s="7"/>
      <c r="S141" s="7"/>
      <c r="T141" s="7"/>
      <c r="U141" s="7"/>
      <c r="V141" s="7"/>
      <c r="W141" s="7"/>
    </row>
    <row r="142" spans="1:23" ht="11.25" customHeight="1">
      <c r="A142" s="7"/>
      <c r="B142" s="7"/>
      <c r="C142" s="7"/>
      <c r="D142" s="7"/>
      <c r="E142" s="7"/>
      <c r="F142" s="7"/>
      <c r="G142" s="7"/>
      <c r="H142" s="7"/>
      <c r="I142" s="7"/>
      <c r="J142" s="7"/>
      <c r="K142" s="7"/>
      <c r="L142" s="7"/>
      <c r="M142" s="7"/>
      <c r="N142" s="7"/>
      <c r="O142" s="7"/>
      <c r="P142" s="7"/>
      <c r="Q142" s="7"/>
      <c r="R142" s="7"/>
      <c r="S142" s="7"/>
      <c r="T142" s="7"/>
      <c r="U142" s="7"/>
      <c r="V142" s="7"/>
      <c r="W142" s="7"/>
    </row>
    <row r="143" spans="1:23" ht="11.25" customHeight="1">
      <c r="A143" s="7"/>
      <c r="B143" s="7"/>
      <c r="C143" s="7"/>
      <c r="D143" s="7"/>
      <c r="E143" s="7"/>
      <c r="F143" s="7"/>
      <c r="G143" s="7"/>
      <c r="H143" s="7"/>
      <c r="I143" s="7"/>
      <c r="J143" s="7"/>
      <c r="K143" s="7"/>
      <c r="L143" s="7"/>
      <c r="M143" s="7"/>
      <c r="N143" s="7"/>
      <c r="O143" s="7"/>
      <c r="P143" s="7"/>
      <c r="Q143" s="7"/>
      <c r="R143" s="7"/>
      <c r="S143" s="7"/>
      <c r="T143" s="7"/>
      <c r="U143" s="7"/>
      <c r="V143" s="7"/>
      <c r="W143" s="7"/>
    </row>
    <row r="144" spans="1:23" ht="11.25" customHeight="1">
      <c r="A144" s="7"/>
      <c r="B144" s="7"/>
      <c r="C144" s="7"/>
      <c r="D144" s="7"/>
      <c r="E144" s="7"/>
      <c r="F144" s="7"/>
      <c r="G144" s="7"/>
      <c r="H144" s="7"/>
      <c r="I144" s="7"/>
      <c r="J144" s="7"/>
      <c r="K144" s="7"/>
      <c r="L144" s="7"/>
      <c r="M144" s="7"/>
      <c r="N144" s="7"/>
      <c r="O144" s="7"/>
      <c r="P144" s="7"/>
      <c r="Q144" s="7"/>
      <c r="R144" s="7"/>
      <c r="S144" s="7"/>
      <c r="T144" s="7"/>
      <c r="U144" s="7"/>
      <c r="V144" s="7"/>
      <c r="W144" s="7"/>
    </row>
    <row r="145" spans="1:23" ht="11.25" customHeight="1">
      <c r="A145" s="7"/>
      <c r="B145" s="7"/>
      <c r="C145" s="7"/>
      <c r="D145" s="7"/>
      <c r="E145" s="7"/>
      <c r="F145" s="7"/>
      <c r="G145" s="7"/>
      <c r="H145" s="7"/>
      <c r="I145" s="7"/>
      <c r="J145" s="7"/>
      <c r="K145" s="7"/>
      <c r="L145" s="7"/>
      <c r="M145" s="7"/>
      <c r="N145" s="7"/>
      <c r="O145" s="7"/>
      <c r="P145" s="7"/>
      <c r="Q145" s="7"/>
      <c r="R145" s="7"/>
      <c r="S145" s="7"/>
      <c r="T145" s="7"/>
      <c r="U145" s="7"/>
      <c r="V145" s="7"/>
      <c r="W145" s="7"/>
    </row>
    <row r="146" spans="1:23" ht="11.25" customHeight="1">
      <c r="A146" s="7"/>
      <c r="B146" s="7"/>
      <c r="C146" s="7"/>
      <c r="D146" s="7"/>
      <c r="E146" s="7"/>
      <c r="F146" s="7"/>
      <c r="G146" s="7"/>
      <c r="H146" s="7"/>
      <c r="I146" s="7"/>
      <c r="J146" s="7"/>
      <c r="K146" s="7"/>
      <c r="L146" s="7"/>
      <c r="M146" s="7"/>
      <c r="N146" s="7"/>
      <c r="O146" s="7"/>
      <c r="P146" s="7"/>
      <c r="Q146" s="7"/>
      <c r="R146" s="7"/>
      <c r="S146" s="7"/>
      <c r="T146" s="7"/>
      <c r="U146" s="7"/>
      <c r="V146" s="7"/>
      <c r="W146" s="7"/>
    </row>
    <row r="147" spans="1:23" ht="11.25" customHeight="1">
      <c r="A147" s="7"/>
      <c r="B147" s="7"/>
      <c r="C147" s="7"/>
      <c r="D147" s="7"/>
      <c r="E147" s="7"/>
      <c r="F147" s="7"/>
      <c r="G147" s="7"/>
      <c r="H147" s="7"/>
      <c r="I147" s="7"/>
      <c r="J147" s="7"/>
      <c r="K147" s="7"/>
      <c r="L147" s="7"/>
      <c r="M147" s="7"/>
      <c r="N147" s="7"/>
      <c r="O147" s="7"/>
      <c r="P147" s="7"/>
      <c r="Q147" s="7"/>
      <c r="R147" s="7"/>
      <c r="S147" s="7"/>
      <c r="T147" s="7"/>
      <c r="U147" s="7"/>
      <c r="V147" s="7"/>
      <c r="W147" s="7"/>
    </row>
    <row r="148" spans="1:23" ht="11.25" customHeight="1">
      <c r="A148" s="7"/>
      <c r="B148" s="7"/>
      <c r="C148" s="7"/>
      <c r="D148" s="7"/>
      <c r="E148" s="7"/>
      <c r="F148" s="7"/>
      <c r="G148" s="7"/>
      <c r="H148" s="7"/>
      <c r="I148" s="7"/>
      <c r="J148" s="7"/>
      <c r="K148" s="7"/>
      <c r="L148" s="7"/>
      <c r="M148" s="7"/>
      <c r="N148" s="7"/>
      <c r="O148" s="7"/>
      <c r="P148" s="7"/>
      <c r="Q148" s="7"/>
      <c r="R148" s="7"/>
      <c r="S148" s="7"/>
      <c r="T148" s="7"/>
      <c r="U148" s="7"/>
      <c r="V148" s="7"/>
      <c r="W148" s="7"/>
    </row>
    <row r="149" spans="1:23" ht="11.25" customHeight="1">
      <c r="A149" s="7"/>
      <c r="B149" s="7"/>
      <c r="C149" s="7"/>
      <c r="D149" s="7"/>
      <c r="E149" s="7"/>
      <c r="F149" s="7"/>
      <c r="G149" s="7"/>
      <c r="H149" s="7"/>
      <c r="I149" s="7"/>
      <c r="J149" s="7"/>
      <c r="K149" s="7"/>
      <c r="L149" s="7"/>
      <c r="M149" s="7"/>
      <c r="N149" s="7"/>
      <c r="O149" s="7"/>
      <c r="P149" s="7"/>
      <c r="Q149" s="7"/>
      <c r="R149" s="7"/>
      <c r="S149" s="7"/>
      <c r="T149" s="7"/>
      <c r="U149" s="7"/>
      <c r="V149" s="7"/>
      <c r="W149" s="7"/>
    </row>
    <row r="150" spans="1:23" ht="11.25" customHeight="1">
      <c r="A150" s="7"/>
      <c r="B150" s="7"/>
      <c r="C150" s="7"/>
      <c r="D150" s="7"/>
      <c r="E150" s="7"/>
      <c r="F150" s="7"/>
      <c r="G150" s="7"/>
      <c r="H150" s="7"/>
      <c r="I150" s="7"/>
      <c r="J150" s="7"/>
      <c r="K150" s="7"/>
      <c r="L150" s="7"/>
      <c r="M150" s="7"/>
      <c r="N150" s="7"/>
      <c r="O150" s="7"/>
      <c r="P150" s="7"/>
      <c r="Q150" s="7"/>
      <c r="R150" s="7"/>
      <c r="S150" s="7"/>
      <c r="T150" s="7"/>
      <c r="U150" s="7"/>
      <c r="V150" s="7"/>
      <c r="W150" s="7"/>
    </row>
    <row r="151" spans="1:23" ht="11.25" customHeight="1">
      <c r="A151" s="7"/>
      <c r="B151" s="7"/>
      <c r="C151" s="7"/>
      <c r="D151" s="7"/>
      <c r="E151" s="7"/>
      <c r="F151" s="7"/>
      <c r="G151" s="7"/>
      <c r="H151" s="7"/>
      <c r="I151" s="7"/>
      <c r="J151" s="7"/>
      <c r="K151" s="7"/>
      <c r="L151" s="7"/>
      <c r="M151" s="7"/>
      <c r="N151" s="7"/>
      <c r="O151" s="7"/>
      <c r="P151" s="7"/>
      <c r="Q151" s="7"/>
      <c r="R151" s="7"/>
      <c r="S151" s="7"/>
      <c r="T151" s="7"/>
      <c r="U151" s="7"/>
      <c r="V151" s="7"/>
      <c r="W151" s="7"/>
    </row>
    <row r="152" spans="1:23" ht="11.25" customHeight="1">
      <c r="A152" s="7"/>
      <c r="B152" s="7"/>
      <c r="C152" s="7"/>
      <c r="D152" s="7"/>
      <c r="E152" s="7"/>
      <c r="F152" s="7"/>
      <c r="G152" s="7"/>
      <c r="H152" s="7"/>
      <c r="I152" s="7"/>
      <c r="J152" s="7"/>
      <c r="K152" s="7"/>
      <c r="L152" s="7"/>
      <c r="M152" s="7"/>
      <c r="N152" s="7"/>
      <c r="O152" s="7"/>
      <c r="P152" s="7"/>
      <c r="Q152" s="7"/>
      <c r="R152" s="7"/>
      <c r="S152" s="7"/>
      <c r="T152" s="7"/>
      <c r="U152" s="7"/>
      <c r="V152" s="7"/>
      <c r="W152" s="7"/>
    </row>
    <row r="153" spans="1:23" ht="11.25" customHeight="1">
      <c r="A153" s="7"/>
      <c r="B153" s="7"/>
      <c r="C153" s="7"/>
      <c r="D153" s="7"/>
      <c r="E153" s="7"/>
      <c r="F153" s="7"/>
      <c r="G153" s="7"/>
      <c r="H153" s="7"/>
      <c r="I153" s="7"/>
      <c r="J153" s="7"/>
      <c r="K153" s="7"/>
      <c r="L153" s="7"/>
      <c r="M153" s="7"/>
      <c r="N153" s="7"/>
      <c r="O153" s="7"/>
      <c r="P153" s="7"/>
      <c r="Q153" s="7"/>
      <c r="R153" s="7"/>
      <c r="S153" s="7"/>
      <c r="T153" s="7"/>
      <c r="U153" s="7"/>
      <c r="V153" s="7"/>
      <c r="W153" s="7"/>
    </row>
    <row r="154" spans="1:23" ht="11.25" customHeight="1">
      <c r="A154" s="7"/>
      <c r="B154" s="7"/>
      <c r="C154" s="7"/>
      <c r="D154" s="7"/>
      <c r="E154" s="7"/>
      <c r="F154" s="7"/>
      <c r="G154" s="7"/>
      <c r="H154" s="7"/>
      <c r="I154" s="7"/>
      <c r="J154" s="7"/>
      <c r="K154" s="7"/>
      <c r="L154" s="7"/>
      <c r="M154" s="7"/>
      <c r="N154" s="7"/>
      <c r="O154" s="7"/>
      <c r="P154" s="7"/>
      <c r="Q154" s="7"/>
      <c r="R154" s="7"/>
      <c r="S154" s="7"/>
      <c r="T154" s="7"/>
      <c r="U154" s="7"/>
      <c r="V154" s="7"/>
      <c r="W154" s="7"/>
    </row>
    <row r="155" spans="1:23" ht="11.25" customHeight="1">
      <c r="A155" s="7"/>
      <c r="B155" s="7"/>
      <c r="C155" s="7"/>
      <c r="D155" s="7"/>
      <c r="E155" s="7"/>
      <c r="F155" s="7"/>
      <c r="G155" s="7"/>
      <c r="H155" s="7"/>
      <c r="I155" s="7"/>
      <c r="J155" s="7"/>
      <c r="K155" s="7"/>
      <c r="L155" s="7"/>
      <c r="M155" s="7"/>
      <c r="N155" s="7"/>
      <c r="O155" s="7"/>
      <c r="P155" s="7"/>
      <c r="Q155" s="7"/>
      <c r="R155" s="7"/>
      <c r="S155" s="7"/>
      <c r="T155" s="7"/>
      <c r="U155" s="7"/>
      <c r="V155" s="7"/>
      <c r="W155" s="7"/>
    </row>
    <row r="156" spans="1:23" ht="11.25" customHeight="1">
      <c r="A156" s="7"/>
      <c r="B156" s="7"/>
      <c r="C156" s="7"/>
      <c r="D156" s="7"/>
      <c r="E156" s="7"/>
      <c r="F156" s="7"/>
      <c r="G156" s="7"/>
      <c r="H156" s="7"/>
      <c r="I156" s="7"/>
      <c r="J156" s="7"/>
      <c r="K156" s="7"/>
      <c r="L156" s="7"/>
      <c r="M156" s="7"/>
      <c r="N156" s="7"/>
      <c r="O156" s="7"/>
      <c r="P156" s="7"/>
      <c r="Q156" s="7"/>
      <c r="R156" s="7"/>
      <c r="S156" s="7"/>
      <c r="T156" s="7"/>
      <c r="U156" s="7"/>
      <c r="V156" s="7"/>
      <c r="W156" s="7"/>
    </row>
    <row r="157" spans="1:23" ht="11.25" customHeight="1">
      <c r="A157" s="7"/>
      <c r="B157" s="7"/>
      <c r="C157" s="7"/>
      <c r="D157" s="7"/>
      <c r="E157" s="7"/>
      <c r="F157" s="7"/>
      <c r="G157" s="7"/>
      <c r="H157" s="7"/>
      <c r="I157" s="7"/>
      <c r="J157" s="7"/>
      <c r="K157" s="7"/>
      <c r="L157" s="7"/>
      <c r="M157" s="7"/>
      <c r="N157" s="7"/>
      <c r="O157" s="7"/>
      <c r="P157" s="7"/>
      <c r="Q157" s="7"/>
      <c r="R157" s="7"/>
      <c r="S157" s="7"/>
      <c r="T157" s="7"/>
      <c r="U157" s="7"/>
      <c r="V157" s="7"/>
      <c r="W157" s="7"/>
    </row>
    <row r="158" spans="1:23" ht="11.25" customHeight="1">
      <c r="A158" s="7"/>
      <c r="B158" s="7"/>
      <c r="C158" s="7"/>
      <c r="D158" s="7"/>
      <c r="E158" s="7"/>
      <c r="F158" s="7"/>
      <c r="G158" s="7"/>
      <c r="H158" s="7"/>
      <c r="I158" s="7"/>
      <c r="J158" s="7"/>
      <c r="K158" s="7"/>
      <c r="L158" s="7"/>
      <c r="M158" s="7"/>
      <c r="N158" s="7"/>
      <c r="O158" s="7"/>
      <c r="P158" s="7"/>
      <c r="Q158" s="7"/>
      <c r="R158" s="7"/>
      <c r="S158" s="7"/>
      <c r="T158" s="7"/>
      <c r="U158" s="7"/>
      <c r="V158" s="7"/>
      <c r="W158" s="7"/>
    </row>
    <row r="159" spans="1:23" ht="11.25" customHeight="1">
      <c r="A159" s="7"/>
      <c r="B159" s="7"/>
      <c r="C159" s="7"/>
      <c r="D159" s="7"/>
      <c r="E159" s="7"/>
      <c r="F159" s="7"/>
      <c r="G159" s="7"/>
      <c r="H159" s="7"/>
      <c r="I159" s="7"/>
      <c r="J159" s="7"/>
      <c r="K159" s="7"/>
      <c r="L159" s="7"/>
      <c r="M159" s="7"/>
      <c r="N159" s="7"/>
      <c r="O159" s="7"/>
      <c r="P159" s="7"/>
      <c r="Q159" s="7"/>
      <c r="R159" s="7"/>
      <c r="S159" s="7"/>
      <c r="T159" s="7"/>
      <c r="U159" s="7"/>
      <c r="V159" s="7"/>
      <c r="W159" s="7"/>
    </row>
    <row r="160" spans="1:23" ht="11.25" customHeight="1">
      <c r="A160" s="7"/>
      <c r="B160" s="7"/>
      <c r="C160" s="7"/>
      <c r="D160" s="7"/>
      <c r="E160" s="7"/>
      <c r="F160" s="7"/>
      <c r="G160" s="7"/>
      <c r="H160" s="7"/>
      <c r="I160" s="7"/>
      <c r="J160" s="7"/>
      <c r="K160" s="7"/>
      <c r="L160" s="7"/>
      <c r="M160" s="7"/>
      <c r="N160" s="7"/>
      <c r="O160" s="7"/>
      <c r="P160" s="7"/>
      <c r="Q160" s="7"/>
      <c r="R160" s="7"/>
      <c r="S160" s="7"/>
      <c r="T160" s="7"/>
      <c r="U160" s="7"/>
      <c r="V160" s="7"/>
      <c r="W160" s="7"/>
    </row>
    <row r="161" spans="1:23" ht="11.25" customHeight="1">
      <c r="A161" s="7"/>
      <c r="B161" s="7"/>
      <c r="C161" s="7"/>
      <c r="D161" s="7"/>
      <c r="E161" s="7"/>
      <c r="F161" s="7"/>
      <c r="G161" s="7"/>
      <c r="H161" s="7"/>
      <c r="I161" s="7"/>
      <c r="J161" s="7"/>
      <c r="K161" s="7"/>
      <c r="L161" s="7"/>
      <c r="M161" s="7"/>
      <c r="N161" s="7"/>
      <c r="O161" s="7"/>
      <c r="P161" s="7"/>
      <c r="Q161" s="7"/>
      <c r="R161" s="7"/>
      <c r="S161" s="7"/>
      <c r="T161" s="7"/>
      <c r="U161" s="7"/>
      <c r="V161" s="7"/>
      <c r="W161" s="7"/>
    </row>
    <row r="162" spans="1:23" ht="11.25" customHeight="1">
      <c r="A162" s="7"/>
      <c r="B162" s="7"/>
      <c r="C162" s="7"/>
      <c r="D162" s="7"/>
      <c r="E162" s="7"/>
      <c r="F162" s="7"/>
      <c r="G162" s="7"/>
      <c r="H162" s="7"/>
      <c r="I162" s="7"/>
      <c r="J162" s="7"/>
      <c r="K162" s="7"/>
      <c r="L162" s="7"/>
      <c r="M162" s="7"/>
      <c r="N162" s="7"/>
      <c r="O162" s="7"/>
      <c r="P162" s="7"/>
      <c r="Q162" s="7"/>
      <c r="R162" s="7"/>
      <c r="S162" s="7"/>
      <c r="T162" s="7"/>
      <c r="U162" s="7"/>
      <c r="V162" s="7"/>
      <c r="W162" s="7"/>
    </row>
    <row r="163" spans="1:23" ht="11.25" customHeight="1">
      <c r="A163" s="7"/>
      <c r="B163" s="7"/>
      <c r="C163" s="7"/>
      <c r="D163" s="7"/>
      <c r="E163" s="7"/>
      <c r="F163" s="7"/>
      <c r="G163" s="7"/>
      <c r="H163" s="7"/>
      <c r="I163" s="7"/>
      <c r="J163" s="7"/>
      <c r="K163" s="7"/>
      <c r="L163" s="7"/>
      <c r="M163" s="7"/>
      <c r="N163" s="7"/>
      <c r="O163" s="7"/>
      <c r="P163" s="7"/>
      <c r="Q163" s="7"/>
      <c r="R163" s="7"/>
      <c r="S163" s="7"/>
      <c r="T163" s="7"/>
      <c r="U163" s="7"/>
      <c r="V163" s="7"/>
      <c r="W163" s="7"/>
    </row>
    <row r="164" spans="1:23" ht="11.25" customHeight="1">
      <c r="A164" s="7"/>
      <c r="B164" s="7"/>
      <c r="C164" s="7"/>
      <c r="D164" s="7"/>
      <c r="E164" s="7"/>
      <c r="F164" s="7"/>
      <c r="G164" s="7"/>
      <c r="H164" s="7"/>
      <c r="I164" s="7"/>
      <c r="J164" s="7"/>
      <c r="K164" s="7"/>
      <c r="L164" s="7"/>
      <c r="M164" s="7"/>
      <c r="N164" s="7"/>
      <c r="O164" s="7"/>
      <c r="P164" s="7"/>
      <c r="Q164" s="7"/>
      <c r="R164" s="7"/>
      <c r="S164" s="7"/>
      <c r="T164" s="7"/>
      <c r="U164" s="7"/>
      <c r="V164" s="7"/>
      <c r="W164" s="7"/>
    </row>
    <row r="165" spans="1:23" ht="11.25" customHeight="1">
      <c r="A165" s="7"/>
      <c r="B165" s="7"/>
      <c r="C165" s="7"/>
      <c r="D165" s="7"/>
      <c r="E165" s="7"/>
      <c r="F165" s="7"/>
      <c r="G165" s="7"/>
      <c r="H165" s="7"/>
      <c r="I165" s="7"/>
      <c r="J165" s="7"/>
      <c r="K165" s="7"/>
      <c r="L165" s="7"/>
      <c r="M165" s="7"/>
      <c r="N165" s="7"/>
      <c r="O165" s="7"/>
      <c r="P165" s="7"/>
      <c r="Q165" s="7"/>
      <c r="R165" s="7"/>
      <c r="S165" s="7"/>
      <c r="T165" s="7"/>
      <c r="U165" s="7"/>
      <c r="V165" s="7"/>
      <c r="W165" s="7"/>
    </row>
    <row r="166" spans="1:23" ht="11.25" customHeight="1">
      <c r="A166" s="7"/>
      <c r="B166" s="7"/>
      <c r="C166" s="7"/>
      <c r="D166" s="7"/>
      <c r="E166" s="7"/>
      <c r="F166" s="7"/>
      <c r="G166" s="7"/>
      <c r="H166" s="7"/>
      <c r="I166" s="7"/>
      <c r="J166" s="7"/>
      <c r="K166" s="7"/>
      <c r="L166" s="7"/>
      <c r="M166" s="7"/>
      <c r="N166" s="7"/>
      <c r="O166" s="7"/>
      <c r="P166" s="7"/>
      <c r="Q166" s="7"/>
      <c r="R166" s="7"/>
      <c r="S166" s="7"/>
      <c r="T166" s="7"/>
      <c r="U166" s="7"/>
      <c r="V166" s="7"/>
      <c r="W166" s="7"/>
    </row>
    <row r="167" spans="1:23" ht="11.25" customHeight="1">
      <c r="A167" s="7"/>
      <c r="B167" s="7"/>
      <c r="C167" s="7"/>
      <c r="D167" s="7"/>
      <c r="E167" s="7"/>
      <c r="F167" s="7"/>
      <c r="G167" s="7"/>
      <c r="H167" s="7"/>
      <c r="I167" s="7"/>
      <c r="J167" s="7"/>
      <c r="K167" s="7"/>
      <c r="L167" s="7"/>
      <c r="M167" s="7"/>
      <c r="N167" s="7"/>
      <c r="O167" s="7"/>
      <c r="P167" s="7"/>
      <c r="Q167" s="7"/>
      <c r="R167" s="7"/>
      <c r="S167" s="7"/>
      <c r="T167" s="7"/>
      <c r="U167" s="7"/>
      <c r="V167" s="7"/>
      <c r="W167" s="7"/>
    </row>
    <row r="168" spans="1:23" ht="11.25" customHeight="1">
      <c r="A168" s="7"/>
      <c r="B168" s="7"/>
      <c r="C168" s="7"/>
      <c r="D168" s="7"/>
      <c r="E168" s="7"/>
      <c r="F168" s="7"/>
      <c r="G168" s="7"/>
      <c r="H168" s="7"/>
      <c r="I168" s="7"/>
      <c r="J168" s="7"/>
      <c r="K168" s="7"/>
      <c r="L168" s="7"/>
      <c r="M168" s="7"/>
      <c r="N168" s="7"/>
      <c r="O168" s="7"/>
      <c r="P168" s="7"/>
      <c r="Q168" s="7"/>
      <c r="R168" s="7"/>
      <c r="S168" s="7"/>
      <c r="T168" s="7"/>
      <c r="U168" s="7"/>
      <c r="V168" s="7"/>
      <c r="W168" s="7"/>
    </row>
    <row r="169" spans="1:23" ht="11.25" customHeight="1">
      <c r="A169" s="7"/>
      <c r="B169" s="7"/>
      <c r="C169" s="7"/>
      <c r="D169" s="7"/>
      <c r="E169" s="7"/>
      <c r="F169" s="7"/>
      <c r="G169" s="7"/>
      <c r="H169" s="7"/>
      <c r="I169" s="7"/>
      <c r="J169" s="7"/>
      <c r="K169" s="7"/>
      <c r="L169" s="7"/>
      <c r="M169" s="7"/>
      <c r="N169" s="7"/>
      <c r="O169" s="7"/>
      <c r="P169" s="7"/>
      <c r="Q169" s="7"/>
      <c r="R169" s="7"/>
      <c r="S169" s="7"/>
      <c r="T169" s="7"/>
      <c r="U169" s="7"/>
      <c r="V169" s="7"/>
      <c r="W169" s="7"/>
    </row>
    <row r="170" spans="1:23" ht="11.25" customHeight="1">
      <c r="A170" s="7"/>
      <c r="B170" s="7"/>
      <c r="C170" s="7"/>
      <c r="D170" s="7"/>
      <c r="E170" s="7"/>
      <c r="F170" s="7"/>
      <c r="G170" s="7"/>
      <c r="H170" s="7"/>
      <c r="I170" s="7"/>
      <c r="J170" s="7"/>
      <c r="K170" s="7"/>
      <c r="L170" s="7"/>
      <c r="M170" s="7"/>
      <c r="N170" s="7"/>
      <c r="O170" s="7"/>
      <c r="P170" s="7"/>
      <c r="Q170" s="7"/>
      <c r="R170" s="7"/>
      <c r="S170" s="7"/>
      <c r="T170" s="7"/>
      <c r="U170" s="7"/>
      <c r="V170" s="7"/>
      <c r="W170" s="7"/>
    </row>
    <row r="171" spans="1:23" ht="11.25" customHeight="1">
      <c r="A171" s="7"/>
      <c r="B171" s="7"/>
      <c r="C171" s="7"/>
      <c r="D171" s="7"/>
      <c r="E171" s="7"/>
      <c r="F171" s="7"/>
      <c r="G171" s="7"/>
      <c r="H171" s="7"/>
      <c r="I171" s="7"/>
      <c r="J171" s="7"/>
      <c r="K171" s="7"/>
      <c r="L171" s="7"/>
      <c r="M171" s="7"/>
      <c r="N171" s="7"/>
      <c r="O171" s="7"/>
      <c r="P171" s="7"/>
      <c r="Q171" s="7"/>
      <c r="R171" s="7"/>
      <c r="S171" s="7"/>
      <c r="T171" s="7"/>
      <c r="U171" s="7"/>
      <c r="V171" s="7"/>
      <c r="W171" s="7"/>
    </row>
    <row r="172" spans="1:23" ht="11.25" customHeight="1">
      <c r="A172" s="7"/>
      <c r="B172" s="7"/>
      <c r="C172" s="7"/>
      <c r="D172" s="7"/>
      <c r="E172" s="7"/>
      <c r="F172" s="7"/>
      <c r="G172" s="7"/>
      <c r="H172" s="7"/>
      <c r="I172" s="7"/>
      <c r="J172" s="7"/>
      <c r="K172" s="7"/>
      <c r="L172" s="7"/>
      <c r="M172" s="7"/>
      <c r="N172" s="7"/>
      <c r="O172" s="7"/>
      <c r="P172" s="7"/>
      <c r="Q172" s="7"/>
      <c r="R172" s="7"/>
      <c r="S172" s="7"/>
      <c r="T172" s="7"/>
      <c r="U172" s="7"/>
      <c r="V172" s="7"/>
      <c r="W172" s="7"/>
    </row>
    <row r="173" spans="1:23" ht="11.25" customHeight="1">
      <c r="A173" s="7"/>
      <c r="B173" s="7"/>
      <c r="C173" s="7"/>
      <c r="D173" s="7"/>
      <c r="E173" s="7"/>
      <c r="F173" s="7"/>
      <c r="G173" s="7"/>
      <c r="H173" s="7"/>
      <c r="I173" s="7"/>
      <c r="J173" s="7"/>
      <c r="K173" s="7"/>
      <c r="L173" s="7"/>
      <c r="M173" s="7"/>
      <c r="N173" s="7"/>
      <c r="O173" s="7"/>
      <c r="P173" s="7"/>
      <c r="Q173" s="7"/>
      <c r="R173" s="7"/>
      <c r="S173" s="7"/>
      <c r="T173" s="7"/>
      <c r="U173" s="7"/>
      <c r="V173" s="7"/>
      <c r="W173" s="7"/>
    </row>
    <row r="174" spans="1:23" ht="11.25" customHeight="1">
      <c r="A174" s="7"/>
      <c r="B174" s="7"/>
      <c r="C174" s="7"/>
      <c r="D174" s="7"/>
      <c r="E174" s="7"/>
      <c r="F174" s="7"/>
      <c r="G174" s="7"/>
      <c r="H174" s="7"/>
      <c r="I174" s="7"/>
      <c r="J174" s="7"/>
      <c r="K174" s="7"/>
      <c r="L174" s="7"/>
      <c r="M174" s="7"/>
      <c r="N174" s="7"/>
      <c r="O174" s="7"/>
      <c r="P174" s="7"/>
      <c r="Q174" s="7"/>
      <c r="R174" s="7"/>
      <c r="S174" s="7"/>
      <c r="T174" s="7"/>
      <c r="U174" s="7"/>
      <c r="V174" s="7"/>
      <c r="W174" s="7"/>
    </row>
    <row r="175" spans="1:23" ht="11.25" customHeight="1">
      <c r="A175" s="7"/>
      <c r="B175" s="7"/>
      <c r="C175" s="7"/>
      <c r="D175" s="7"/>
      <c r="E175" s="7"/>
      <c r="F175" s="7"/>
      <c r="G175" s="7"/>
      <c r="H175" s="7"/>
      <c r="I175" s="7"/>
      <c r="J175" s="7"/>
      <c r="K175" s="7"/>
      <c r="L175" s="7"/>
      <c r="M175" s="7"/>
      <c r="N175" s="7"/>
      <c r="O175" s="7"/>
      <c r="P175" s="7"/>
      <c r="Q175" s="7"/>
      <c r="R175" s="7"/>
      <c r="S175" s="7"/>
      <c r="T175" s="7"/>
      <c r="U175" s="7"/>
      <c r="V175" s="7"/>
      <c r="W175" s="7"/>
    </row>
    <row r="176" spans="1:23" ht="11.25" customHeight="1">
      <c r="A176" s="7"/>
      <c r="B176" s="7"/>
      <c r="C176" s="7"/>
      <c r="D176" s="7"/>
      <c r="E176" s="7"/>
      <c r="F176" s="7"/>
      <c r="G176" s="7"/>
      <c r="H176" s="7"/>
      <c r="I176" s="7"/>
      <c r="J176" s="7"/>
      <c r="K176" s="7"/>
      <c r="L176" s="7"/>
      <c r="M176" s="7"/>
      <c r="N176" s="7"/>
      <c r="O176" s="7"/>
      <c r="P176" s="7"/>
      <c r="Q176" s="7"/>
      <c r="R176" s="7"/>
      <c r="S176" s="7"/>
      <c r="T176" s="7"/>
      <c r="U176" s="7"/>
      <c r="V176" s="7"/>
      <c r="W176" s="7"/>
    </row>
    <row r="177" spans="1:23" ht="11.25" customHeight="1">
      <c r="A177" s="7"/>
      <c r="B177" s="7"/>
      <c r="C177" s="7"/>
      <c r="D177" s="7"/>
      <c r="E177" s="7"/>
      <c r="F177" s="7"/>
      <c r="G177" s="7"/>
      <c r="H177" s="7"/>
      <c r="I177" s="7"/>
      <c r="J177" s="7"/>
      <c r="K177" s="7"/>
      <c r="L177" s="7"/>
      <c r="M177" s="7"/>
      <c r="N177" s="7"/>
      <c r="O177" s="7"/>
      <c r="P177" s="7"/>
      <c r="Q177" s="7"/>
      <c r="R177" s="7"/>
      <c r="S177" s="7"/>
      <c r="T177" s="7"/>
      <c r="U177" s="7"/>
      <c r="V177" s="7"/>
      <c r="W177" s="7"/>
    </row>
    <row r="178" spans="1:23" ht="11.25" customHeight="1">
      <c r="A178" s="7"/>
      <c r="B178" s="7"/>
      <c r="C178" s="7"/>
      <c r="D178" s="7"/>
      <c r="E178" s="7"/>
      <c r="F178" s="7"/>
      <c r="G178" s="7"/>
      <c r="H178" s="7"/>
      <c r="I178" s="7"/>
      <c r="J178" s="7"/>
      <c r="K178" s="7"/>
      <c r="L178" s="7"/>
      <c r="M178" s="7"/>
      <c r="N178" s="7"/>
      <c r="O178" s="7"/>
      <c r="P178" s="7"/>
      <c r="Q178" s="7"/>
      <c r="R178" s="7"/>
      <c r="S178" s="7"/>
      <c r="T178" s="7"/>
      <c r="U178" s="7"/>
      <c r="V178" s="7"/>
      <c r="W178" s="7"/>
    </row>
    <row r="179" spans="1:23" ht="11.25" customHeight="1">
      <c r="A179" s="7"/>
      <c r="B179" s="7"/>
      <c r="C179" s="7"/>
      <c r="D179" s="7"/>
      <c r="E179" s="7"/>
      <c r="F179" s="7"/>
      <c r="G179" s="7"/>
      <c r="H179" s="7"/>
      <c r="I179" s="7"/>
      <c r="J179" s="7"/>
      <c r="K179" s="7"/>
      <c r="L179" s="7"/>
      <c r="M179" s="7"/>
      <c r="N179" s="7"/>
      <c r="O179" s="7"/>
      <c r="P179" s="7"/>
      <c r="Q179" s="7"/>
      <c r="R179" s="7"/>
      <c r="S179" s="7"/>
      <c r="T179" s="7"/>
      <c r="U179" s="7"/>
      <c r="V179" s="7"/>
      <c r="W179" s="7"/>
    </row>
    <row r="180" spans="1:23" ht="11.25" customHeight="1">
      <c r="A180" s="7"/>
      <c r="B180" s="7"/>
      <c r="C180" s="7"/>
      <c r="D180" s="7"/>
      <c r="E180" s="7"/>
      <c r="F180" s="7"/>
      <c r="G180" s="7"/>
      <c r="H180" s="7"/>
      <c r="I180" s="7"/>
      <c r="J180" s="7"/>
      <c r="K180" s="7"/>
      <c r="L180" s="7"/>
      <c r="M180" s="7"/>
      <c r="N180" s="7"/>
      <c r="O180" s="7"/>
      <c r="P180" s="7"/>
      <c r="Q180" s="7"/>
      <c r="R180" s="7"/>
      <c r="S180" s="7"/>
      <c r="T180" s="7"/>
      <c r="U180" s="7"/>
      <c r="V180" s="7"/>
      <c r="W180" s="7"/>
    </row>
    <row r="181" spans="1:23" ht="11.25" customHeight="1">
      <c r="A181" s="7"/>
      <c r="B181" s="7"/>
      <c r="C181" s="7"/>
      <c r="D181" s="7"/>
      <c r="E181" s="7"/>
      <c r="F181" s="7"/>
      <c r="G181" s="7"/>
      <c r="H181" s="7"/>
      <c r="I181" s="7"/>
      <c r="J181" s="7"/>
      <c r="K181" s="7"/>
      <c r="L181" s="7"/>
      <c r="M181" s="7"/>
      <c r="N181" s="7"/>
      <c r="O181" s="7"/>
      <c r="P181" s="7"/>
      <c r="Q181" s="7"/>
      <c r="R181" s="7"/>
      <c r="S181" s="7"/>
      <c r="T181" s="7"/>
      <c r="U181" s="7"/>
      <c r="V181" s="7"/>
      <c r="W181" s="7"/>
    </row>
    <row r="182" spans="1:23" ht="11.25" customHeight="1">
      <c r="A182" s="7"/>
      <c r="B182" s="7"/>
      <c r="C182" s="7"/>
      <c r="D182" s="7"/>
      <c r="E182" s="7"/>
      <c r="F182" s="7"/>
      <c r="G182" s="7"/>
      <c r="H182" s="7"/>
      <c r="I182" s="7"/>
      <c r="J182" s="7"/>
      <c r="K182" s="7"/>
      <c r="L182" s="7"/>
      <c r="M182" s="7"/>
      <c r="N182" s="7"/>
      <c r="O182" s="7"/>
      <c r="P182" s="7"/>
      <c r="Q182" s="7"/>
      <c r="R182" s="7"/>
      <c r="S182" s="7"/>
      <c r="T182" s="7"/>
      <c r="U182" s="7"/>
      <c r="V182" s="7"/>
      <c r="W182" s="7"/>
    </row>
    <row r="183" spans="1:23" ht="11.25" customHeight="1">
      <c r="A183" s="7"/>
      <c r="B183" s="7"/>
      <c r="C183" s="7"/>
      <c r="D183" s="7"/>
      <c r="E183" s="7"/>
      <c r="F183" s="7"/>
      <c r="G183" s="7"/>
      <c r="H183" s="7"/>
      <c r="I183" s="7"/>
      <c r="J183" s="7"/>
      <c r="K183" s="7"/>
      <c r="L183" s="7"/>
      <c r="M183" s="7"/>
      <c r="N183" s="7"/>
      <c r="O183" s="7"/>
      <c r="P183" s="7"/>
      <c r="Q183" s="7"/>
      <c r="R183" s="7"/>
      <c r="S183" s="7"/>
      <c r="T183" s="7"/>
      <c r="U183" s="7"/>
      <c r="V183" s="7"/>
      <c r="W183" s="7"/>
    </row>
    <row r="184" spans="1:23" ht="11.25" customHeight="1">
      <c r="A184" s="7"/>
      <c r="B184" s="7"/>
      <c r="C184" s="7"/>
      <c r="D184" s="7"/>
      <c r="E184" s="7"/>
      <c r="F184" s="7"/>
      <c r="G184" s="7"/>
      <c r="H184" s="7"/>
      <c r="I184" s="7"/>
      <c r="J184" s="7"/>
      <c r="K184" s="7"/>
      <c r="L184" s="7"/>
      <c r="M184" s="7"/>
      <c r="N184" s="7"/>
      <c r="O184" s="7"/>
      <c r="P184" s="7"/>
      <c r="Q184" s="7"/>
      <c r="R184" s="7"/>
      <c r="S184" s="7"/>
      <c r="T184" s="7"/>
      <c r="U184" s="7"/>
      <c r="V184" s="7"/>
      <c r="W184" s="7"/>
    </row>
    <row r="185" spans="1:23" ht="11.25" customHeight="1">
      <c r="A185" s="7"/>
      <c r="B185" s="7"/>
      <c r="C185" s="7"/>
      <c r="D185" s="7"/>
      <c r="E185" s="7"/>
      <c r="F185" s="7"/>
      <c r="G185" s="7"/>
      <c r="H185" s="7"/>
      <c r="I185" s="7"/>
      <c r="J185" s="7"/>
      <c r="K185" s="7"/>
      <c r="L185" s="7"/>
      <c r="M185" s="7"/>
      <c r="N185" s="7"/>
      <c r="O185" s="7"/>
      <c r="P185" s="7"/>
      <c r="Q185" s="7"/>
      <c r="R185" s="7"/>
      <c r="S185" s="7"/>
      <c r="T185" s="7"/>
      <c r="U185" s="7"/>
      <c r="V185" s="7"/>
      <c r="W185" s="7"/>
    </row>
    <row r="186" spans="1:23" ht="11.25" customHeight="1">
      <c r="A186" s="7"/>
      <c r="B186" s="7"/>
      <c r="C186" s="7"/>
      <c r="D186" s="7"/>
      <c r="E186" s="7"/>
      <c r="F186" s="7"/>
      <c r="G186" s="7"/>
      <c r="H186" s="7"/>
      <c r="I186" s="7"/>
      <c r="J186" s="7"/>
      <c r="K186" s="7"/>
      <c r="L186" s="7"/>
      <c r="M186" s="7"/>
      <c r="N186" s="7"/>
      <c r="O186" s="7"/>
      <c r="P186" s="7"/>
      <c r="Q186" s="7"/>
      <c r="R186" s="7"/>
      <c r="S186" s="7"/>
      <c r="T186" s="7"/>
      <c r="U186" s="7"/>
      <c r="V186" s="7"/>
      <c r="W186" s="7"/>
    </row>
    <row r="187" spans="1:23" ht="11.25" customHeight="1">
      <c r="A187" s="7"/>
      <c r="B187" s="7"/>
      <c r="C187" s="7"/>
      <c r="D187" s="7"/>
      <c r="E187" s="7"/>
      <c r="F187" s="7"/>
      <c r="G187" s="7"/>
      <c r="H187" s="7"/>
      <c r="I187" s="7"/>
      <c r="J187" s="7"/>
      <c r="K187" s="7"/>
      <c r="L187" s="7"/>
      <c r="M187" s="7"/>
      <c r="N187" s="7"/>
      <c r="O187" s="7"/>
      <c r="P187" s="7"/>
      <c r="Q187" s="7"/>
      <c r="R187" s="7"/>
      <c r="S187" s="7"/>
      <c r="T187" s="7"/>
      <c r="U187" s="7"/>
      <c r="V187" s="7"/>
      <c r="W187" s="7"/>
    </row>
    <row r="188" spans="1:23" ht="11.25" customHeight="1">
      <c r="A188" s="7"/>
      <c r="B188" s="7"/>
      <c r="C188" s="7"/>
      <c r="D188" s="7"/>
      <c r="E188" s="7"/>
      <c r="F188" s="7"/>
      <c r="G188" s="7"/>
      <c r="H188" s="7"/>
      <c r="I188" s="7"/>
      <c r="J188" s="7"/>
      <c r="K188" s="7"/>
      <c r="L188" s="7"/>
      <c r="M188" s="7"/>
      <c r="N188" s="7"/>
      <c r="O188" s="7"/>
      <c r="P188" s="7"/>
      <c r="Q188" s="7"/>
      <c r="R188" s="7"/>
      <c r="S188" s="7"/>
      <c r="T188" s="7"/>
      <c r="U188" s="7"/>
      <c r="V188" s="7"/>
      <c r="W188" s="7"/>
    </row>
    <row r="189" spans="1:23" ht="11.25" customHeight="1">
      <c r="A189" s="7"/>
      <c r="B189" s="7"/>
      <c r="C189" s="7"/>
      <c r="D189" s="7"/>
      <c r="E189" s="7"/>
      <c r="F189" s="7"/>
      <c r="G189" s="7"/>
      <c r="H189" s="7"/>
      <c r="I189" s="7"/>
      <c r="J189" s="7"/>
      <c r="K189" s="7"/>
      <c r="L189" s="7"/>
      <c r="M189" s="7"/>
      <c r="N189" s="7"/>
      <c r="O189" s="7"/>
      <c r="P189" s="7"/>
      <c r="Q189" s="7"/>
      <c r="R189" s="7"/>
      <c r="S189" s="7"/>
      <c r="T189" s="7"/>
      <c r="U189" s="7"/>
      <c r="V189" s="7"/>
      <c r="W189" s="7"/>
    </row>
    <row r="190" spans="1:23" ht="11.25" customHeight="1">
      <c r="A190" s="7"/>
      <c r="B190" s="7"/>
      <c r="C190" s="7"/>
      <c r="D190" s="7"/>
      <c r="E190" s="7"/>
      <c r="F190" s="7"/>
      <c r="G190" s="7"/>
      <c r="H190" s="7"/>
      <c r="I190" s="7"/>
      <c r="J190" s="7"/>
      <c r="K190" s="7"/>
      <c r="L190" s="7"/>
      <c r="M190" s="7"/>
      <c r="N190" s="7"/>
      <c r="O190" s="7"/>
      <c r="P190" s="7"/>
      <c r="Q190" s="7"/>
      <c r="R190" s="7"/>
      <c r="S190" s="7"/>
      <c r="T190" s="7"/>
      <c r="U190" s="7"/>
      <c r="V190" s="7"/>
      <c r="W190" s="7"/>
    </row>
    <row r="191" spans="1:23" ht="11.25" customHeight="1">
      <c r="A191" s="7"/>
      <c r="B191" s="7"/>
      <c r="C191" s="7"/>
      <c r="D191" s="7"/>
      <c r="E191" s="7"/>
      <c r="F191" s="7"/>
      <c r="G191" s="7"/>
      <c r="H191" s="7"/>
      <c r="I191" s="7"/>
      <c r="J191" s="7"/>
      <c r="K191" s="7"/>
      <c r="L191" s="7"/>
      <c r="M191" s="7"/>
      <c r="N191" s="7"/>
      <c r="O191" s="7"/>
      <c r="P191" s="7"/>
      <c r="Q191" s="7"/>
      <c r="R191" s="7"/>
      <c r="S191" s="7"/>
      <c r="T191" s="7"/>
      <c r="U191" s="7"/>
      <c r="V191" s="7"/>
      <c r="W191" s="7"/>
    </row>
    <row r="192" spans="1:23" ht="11.25" customHeight="1">
      <c r="A192" s="7"/>
      <c r="B192" s="7"/>
      <c r="C192" s="7"/>
      <c r="D192" s="7"/>
      <c r="E192" s="7"/>
      <c r="F192" s="7"/>
      <c r="G192" s="7"/>
      <c r="H192" s="7"/>
      <c r="I192" s="7"/>
      <c r="J192" s="7"/>
      <c r="K192" s="7"/>
      <c r="L192" s="7"/>
      <c r="M192" s="7"/>
      <c r="N192" s="7"/>
      <c r="O192" s="7"/>
      <c r="P192" s="7"/>
      <c r="Q192" s="7"/>
      <c r="R192" s="7"/>
      <c r="S192" s="7"/>
      <c r="T192" s="7"/>
      <c r="U192" s="7"/>
      <c r="V192" s="7"/>
      <c r="W192" s="7"/>
    </row>
    <row r="193" spans="1:23" ht="11.25" customHeight="1">
      <c r="A193" s="7"/>
      <c r="B193" s="7"/>
      <c r="C193" s="7"/>
      <c r="D193" s="7"/>
      <c r="E193" s="7"/>
      <c r="F193" s="7"/>
      <c r="G193" s="7"/>
      <c r="H193" s="7"/>
      <c r="I193" s="7"/>
      <c r="J193" s="7"/>
      <c r="K193" s="7"/>
      <c r="L193" s="7"/>
      <c r="M193" s="7"/>
      <c r="N193" s="7"/>
      <c r="O193" s="7"/>
      <c r="P193" s="7"/>
      <c r="Q193" s="7"/>
      <c r="R193" s="7"/>
      <c r="S193" s="7"/>
      <c r="T193" s="7"/>
      <c r="U193" s="7"/>
      <c r="V193" s="7"/>
      <c r="W193" s="7"/>
    </row>
    <row r="194" spans="1:23" ht="11.25" customHeight="1">
      <c r="A194" s="7"/>
      <c r="B194" s="7"/>
      <c r="C194" s="7"/>
      <c r="D194" s="7"/>
      <c r="E194" s="7"/>
      <c r="F194" s="7"/>
      <c r="G194" s="7"/>
      <c r="H194" s="7"/>
      <c r="I194" s="7"/>
      <c r="J194" s="7"/>
      <c r="K194" s="7"/>
      <c r="L194" s="7"/>
      <c r="M194" s="7"/>
      <c r="N194" s="7"/>
      <c r="O194" s="7"/>
      <c r="P194" s="7"/>
      <c r="Q194" s="7"/>
      <c r="R194" s="7"/>
      <c r="S194" s="7"/>
      <c r="T194" s="7"/>
      <c r="U194" s="7"/>
      <c r="V194" s="7"/>
      <c r="W194" s="7"/>
    </row>
    <row r="195" spans="1:23" ht="11.25" customHeight="1">
      <c r="A195" s="7"/>
      <c r="B195" s="7"/>
      <c r="C195" s="7"/>
      <c r="D195" s="7"/>
      <c r="E195" s="7"/>
      <c r="F195" s="7"/>
      <c r="G195" s="7"/>
      <c r="H195" s="7"/>
      <c r="I195" s="7"/>
      <c r="J195" s="7"/>
      <c r="K195" s="7"/>
      <c r="L195" s="7"/>
      <c r="M195" s="7"/>
      <c r="N195" s="7"/>
      <c r="O195" s="7"/>
      <c r="P195" s="7"/>
      <c r="Q195" s="7"/>
      <c r="R195" s="7"/>
      <c r="S195" s="7"/>
      <c r="T195" s="7"/>
      <c r="U195" s="7"/>
      <c r="V195" s="7"/>
      <c r="W195" s="7"/>
    </row>
    <row r="196" spans="1:23" ht="11.25" customHeight="1">
      <c r="A196" s="7"/>
      <c r="B196" s="7"/>
      <c r="C196" s="7"/>
      <c r="D196" s="7"/>
      <c r="E196" s="7"/>
      <c r="F196" s="7"/>
      <c r="G196" s="7"/>
      <c r="H196" s="7"/>
      <c r="I196" s="7"/>
      <c r="J196" s="7"/>
      <c r="K196" s="7"/>
      <c r="L196" s="7"/>
      <c r="M196" s="7"/>
      <c r="N196" s="7"/>
      <c r="O196" s="7"/>
      <c r="P196" s="7"/>
      <c r="Q196" s="7"/>
      <c r="R196" s="7"/>
      <c r="S196" s="7"/>
      <c r="T196" s="7"/>
      <c r="U196" s="7"/>
      <c r="V196" s="7"/>
      <c r="W196" s="7"/>
    </row>
    <row r="197" spans="1:23" ht="11.25" customHeight="1">
      <c r="A197" s="7"/>
      <c r="B197" s="7"/>
      <c r="C197" s="7"/>
      <c r="D197" s="7"/>
      <c r="E197" s="7"/>
      <c r="F197" s="7"/>
      <c r="G197" s="7"/>
      <c r="H197" s="7"/>
      <c r="I197" s="7"/>
      <c r="J197" s="7"/>
      <c r="K197" s="7"/>
      <c r="L197" s="7"/>
      <c r="M197" s="7"/>
      <c r="N197" s="7"/>
      <c r="O197" s="7"/>
      <c r="P197" s="7"/>
      <c r="Q197" s="7"/>
      <c r="R197" s="7"/>
      <c r="S197" s="7"/>
      <c r="T197" s="7"/>
      <c r="U197" s="7"/>
      <c r="V197" s="7"/>
      <c r="W197" s="7"/>
    </row>
    <row r="198" spans="1:23" ht="11.25" customHeight="1">
      <c r="A198" s="7"/>
      <c r="B198" s="7"/>
      <c r="C198" s="7"/>
      <c r="D198" s="7"/>
      <c r="E198" s="7"/>
      <c r="F198" s="7"/>
      <c r="G198" s="7"/>
      <c r="H198" s="7"/>
      <c r="I198" s="7"/>
      <c r="J198" s="7"/>
      <c r="K198" s="7"/>
      <c r="L198" s="7"/>
      <c r="M198" s="7"/>
      <c r="N198" s="7"/>
      <c r="O198" s="7"/>
      <c r="P198" s="7"/>
      <c r="Q198" s="7"/>
      <c r="R198" s="7"/>
      <c r="S198" s="7"/>
      <c r="T198" s="7"/>
      <c r="U198" s="7"/>
      <c r="V198" s="7"/>
      <c r="W198" s="7"/>
    </row>
    <row r="199" spans="1:23" ht="11.25" customHeight="1">
      <c r="A199" s="7"/>
      <c r="B199" s="7"/>
      <c r="C199" s="7"/>
      <c r="D199" s="7"/>
      <c r="E199" s="7"/>
      <c r="F199" s="7"/>
      <c r="G199" s="7"/>
      <c r="H199" s="7"/>
      <c r="I199" s="7"/>
      <c r="J199" s="7"/>
      <c r="K199" s="7"/>
      <c r="L199" s="7"/>
      <c r="M199" s="7"/>
      <c r="N199" s="7"/>
      <c r="O199" s="7"/>
      <c r="P199" s="7"/>
      <c r="Q199" s="7"/>
      <c r="R199" s="7"/>
      <c r="S199" s="7"/>
      <c r="T199" s="7"/>
      <c r="U199" s="7"/>
      <c r="V199" s="7"/>
      <c r="W199" s="7"/>
    </row>
    <row r="200" spans="1:23" ht="11.25" customHeight="1">
      <c r="A200" s="7"/>
      <c r="B200" s="7"/>
      <c r="C200" s="7"/>
      <c r="D200" s="7"/>
      <c r="E200" s="7"/>
      <c r="F200" s="7"/>
      <c r="G200" s="7"/>
      <c r="H200" s="7"/>
      <c r="I200" s="7"/>
      <c r="J200" s="7"/>
      <c r="K200" s="7"/>
      <c r="L200" s="7"/>
      <c r="M200" s="7"/>
      <c r="N200" s="7"/>
      <c r="O200" s="7"/>
      <c r="P200" s="7"/>
      <c r="Q200" s="7"/>
      <c r="R200" s="7"/>
      <c r="S200" s="7"/>
      <c r="T200" s="7"/>
      <c r="U200" s="7"/>
      <c r="V200" s="7"/>
      <c r="W200" s="7"/>
    </row>
    <row r="201" spans="1:23" ht="11.25" customHeight="1">
      <c r="A201" s="7"/>
      <c r="B201" s="7"/>
      <c r="C201" s="7"/>
      <c r="D201" s="7"/>
      <c r="E201" s="7"/>
      <c r="F201" s="7"/>
      <c r="G201" s="7"/>
      <c r="H201" s="7"/>
      <c r="I201" s="7"/>
      <c r="J201" s="7"/>
      <c r="K201" s="7"/>
      <c r="L201" s="7"/>
      <c r="M201" s="7"/>
      <c r="N201" s="7"/>
      <c r="O201" s="7"/>
      <c r="P201" s="7"/>
      <c r="Q201" s="7"/>
      <c r="R201" s="7"/>
      <c r="S201" s="7"/>
      <c r="T201" s="7"/>
      <c r="U201" s="7"/>
      <c r="V201" s="7"/>
      <c r="W201" s="7"/>
    </row>
    <row r="202" spans="1:23" ht="11.25" customHeight="1">
      <c r="A202" s="7"/>
      <c r="B202" s="7"/>
      <c r="C202" s="7"/>
      <c r="D202" s="7"/>
      <c r="E202" s="7"/>
      <c r="F202" s="7"/>
      <c r="G202" s="7"/>
      <c r="H202" s="7"/>
      <c r="I202" s="7"/>
      <c r="J202" s="7"/>
      <c r="K202" s="7"/>
      <c r="L202" s="7"/>
      <c r="M202" s="7"/>
      <c r="N202" s="7"/>
      <c r="O202" s="7"/>
      <c r="P202" s="7"/>
      <c r="Q202" s="7"/>
      <c r="R202" s="7"/>
      <c r="S202" s="7"/>
      <c r="T202" s="7"/>
      <c r="U202" s="7"/>
      <c r="V202" s="7"/>
      <c r="W202" s="7"/>
    </row>
    <row r="203" spans="1:23" ht="11.25" customHeight="1">
      <c r="A203" s="7"/>
      <c r="B203" s="7"/>
      <c r="C203" s="7"/>
      <c r="D203" s="7"/>
      <c r="E203" s="7"/>
      <c r="F203" s="7"/>
      <c r="G203" s="7"/>
      <c r="H203" s="7"/>
      <c r="I203" s="7"/>
      <c r="J203" s="7"/>
      <c r="K203" s="7"/>
      <c r="L203" s="7"/>
      <c r="M203" s="7"/>
      <c r="N203" s="7"/>
      <c r="O203" s="7"/>
      <c r="P203" s="7"/>
      <c r="Q203" s="7"/>
      <c r="R203" s="7"/>
      <c r="S203" s="7"/>
      <c r="T203" s="7"/>
      <c r="U203" s="7"/>
      <c r="V203" s="7"/>
      <c r="W203" s="7"/>
    </row>
    <row r="204" spans="1:23" ht="11.25" customHeight="1">
      <c r="A204" s="7"/>
      <c r="B204" s="7"/>
      <c r="C204" s="7"/>
      <c r="D204" s="7"/>
      <c r="E204" s="7"/>
      <c r="F204" s="7"/>
      <c r="G204" s="7"/>
      <c r="H204" s="7"/>
      <c r="I204" s="7"/>
      <c r="J204" s="7"/>
      <c r="K204" s="7"/>
      <c r="L204" s="7"/>
      <c r="M204" s="7"/>
      <c r="N204" s="7"/>
      <c r="O204" s="7"/>
      <c r="P204" s="7"/>
      <c r="Q204" s="7"/>
      <c r="R204" s="7"/>
      <c r="S204" s="7"/>
      <c r="T204" s="7"/>
      <c r="U204" s="7"/>
      <c r="V204" s="7"/>
      <c r="W204" s="7"/>
    </row>
    <row r="205" spans="1:23" ht="11.25" customHeight="1">
      <c r="A205" s="7"/>
      <c r="B205" s="7"/>
      <c r="C205" s="7"/>
      <c r="D205" s="7"/>
      <c r="E205" s="7"/>
      <c r="F205" s="7"/>
      <c r="G205" s="7"/>
      <c r="H205" s="7"/>
      <c r="I205" s="7"/>
      <c r="J205" s="7"/>
      <c r="K205" s="7"/>
      <c r="L205" s="7"/>
      <c r="M205" s="7"/>
      <c r="N205" s="7"/>
      <c r="O205" s="7"/>
      <c r="P205" s="7"/>
      <c r="Q205" s="7"/>
      <c r="R205" s="7"/>
      <c r="S205" s="7"/>
      <c r="T205" s="7"/>
      <c r="U205" s="7"/>
      <c r="V205" s="7"/>
      <c r="W205" s="7"/>
    </row>
    <row r="206" spans="1:23" ht="11.25" customHeight="1">
      <c r="A206" s="7"/>
      <c r="B206" s="7"/>
      <c r="C206" s="7"/>
      <c r="D206" s="7"/>
      <c r="E206" s="7"/>
      <c r="F206" s="7"/>
      <c r="G206" s="7"/>
      <c r="H206" s="7"/>
      <c r="I206" s="7"/>
      <c r="J206" s="7"/>
      <c r="K206" s="7"/>
      <c r="L206" s="7"/>
      <c r="M206" s="7"/>
      <c r="N206" s="7"/>
      <c r="O206" s="7"/>
      <c r="P206" s="7"/>
      <c r="Q206" s="7"/>
      <c r="R206" s="7"/>
      <c r="S206" s="7"/>
      <c r="T206" s="7"/>
      <c r="U206" s="7"/>
      <c r="V206" s="7"/>
      <c r="W206" s="7"/>
    </row>
    <row r="207" spans="1:23" ht="11.25" customHeight="1">
      <c r="A207" s="7"/>
      <c r="B207" s="7"/>
      <c r="C207" s="7"/>
      <c r="D207" s="7"/>
      <c r="E207" s="7"/>
      <c r="F207" s="7"/>
      <c r="G207" s="7"/>
      <c r="H207" s="7"/>
      <c r="I207" s="7"/>
      <c r="J207" s="7"/>
      <c r="K207" s="7"/>
      <c r="L207" s="7"/>
      <c r="M207" s="7"/>
      <c r="N207" s="7"/>
      <c r="O207" s="7"/>
      <c r="P207" s="7"/>
      <c r="Q207" s="7"/>
      <c r="R207" s="7"/>
      <c r="S207" s="7"/>
      <c r="T207" s="7"/>
      <c r="U207" s="7"/>
      <c r="V207" s="7"/>
      <c r="W207" s="7"/>
    </row>
    <row r="208" spans="1:23" ht="11.25" customHeight="1">
      <c r="A208" s="7"/>
      <c r="B208" s="7"/>
      <c r="C208" s="7"/>
      <c r="D208" s="7"/>
      <c r="E208" s="7"/>
      <c r="F208" s="7"/>
      <c r="G208" s="7"/>
      <c r="H208" s="7"/>
      <c r="I208" s="7"/>
      <c r="J208" s="7"/>
      <c r="K208" s="7"/>
      <c r="L208" s="7"/>
      <c r="M208" s="7"/>
      <c r="N208" s="7"/>
      <c r="O208" s="7"/>
      <c r="P208" s="7"/>
      <c r="Q208" s="7"/>
      <c r="R208" s="7"/>
      <c r="S208" s="7"/>
      <c r="T208" s="7"/>
      <c r="U208" s="7"/>
      <c r="V208" s="7"/>
      <c r="W208" s="7"/>
    </row>
    <row r="209" spans="1:23" ht="11.25" customHeight="1">
      <c r="A209" s="7"/>
      <c r="B209" s="7"/>
      <c r="C209" s="7"/>
      <c r="D209" s="7"/>
      <c r="E209" s="7"/>
      <c r="F209" s="7"/>
      <c r="G209" s="7"/>
      <c r="H209" s="7"/>
      <c r="I209" s="7"/>
      <c r="J209" s="7"/>
      <c r="K209" s="7"/>
      <c r="L209" s="7"/>
      <c r="M209" s="7"/>
      <c r="N209" s="7"/>
      <c r="O209" s="7"/>
      <c r="P209" s="7"/>
      <c r="Q209" s="7"/>
      <c r="R209" s="7"/>
      <c r="S209" s="7"/>
      <c r="T209" s="7"/>
      <c r="U209" s="7"/>
      <c r="V209" s="7"/>
      <c r="W209" s="7"/>
    </row>
    <row r="210" spans="1:23" ht="11.25" customHeight="1">
      <c r="A210" s="7"/>
      <c r="B210" s="7"/>
      <c r="C210" s="7"/>
      <c r="D210" s="7"/>
      <c r="E210" s="7"/>
      <c r="F210" s="7"/>
      <c r="G210" s="7"/>
      <c r="H210" s="7"/>
      <c r="I210" s="7"/>
      <c r="J210" s="7"/>
      <c r="K210" s="7"/>
      <c r="L210" s="7"/>
      <c r="M210" s="7"/>
      <c r="N210" s="7"/>
      <c r="O210" s="7"/>
      <c r="P210" s="7"/>
      <c r="Q210" s="7"/>
      <c r="R210" s="7"/>
      <c r="S210" s="7"/>
      <c r="T210" s="7"/>
      <c r="U210" s="7"/>
      <c r="V210" s="7"/>
      <c r="W210" s="7"/>
    </row>
    <row r="211" spans="1:23" ht="11.25" customHeight="1">
      <c r="A211" s="7"/>
      <c r="B211" s="7"/>
      <c r="C211" s="7"/>
      <c r="D211" s="7"/>
      <c r="E211" s="7"/>
      <c r="F211" s="7"/>
      <c r="G211" s="7"/>
      <c r="H211" s="7"/>
      <c r="I211" s="7"/>
      <c r="J211" s="7"/>
      <c r="K211" s="7"/>
      <c r="L211" s="7"/>
      <c r="M211" s="7"/>
      <c r="N211" s="7"/>
      <c r="O211" s="7"/>
      <c r="P211" s="7"/>
      <c r="Q211" s="7"/>
      <c r="R211" s="7"/>
      <c r="S211" s="7"/>
      <c r="T211" s="7"/>
      <c r="U211" s="7"/>
      <c r="V211" s="7"/>
      <c r="W211" s="7"/>
    </row>
    <row r="212" spans="1:23" ht="11.25" customHeight="1">
      <c r="A212" s="7"/>
      <c r="B212" s="7"/>
      <c r="C212" s="7"/>
      <c r="D212" s="7"/>
      <c r="E212" s="7"/>
      <c r="F212" s="7"/>
      <c r="G212" s="7"/>
      <c r="H212" s="7"/>
      <c r="I212" s="7"/>
      <c r="J212" s="7"/>
      <c r="K212" s="7"/>
      <c r="L212" s="7"/>
      <c r="M212" s="7"/>
      <c r="N212" s="7"/>
      <c r="O212" s="7"/>
      <c r="P212" s="7"/>
      <c r="Q212" s="7"/>
      <c r="R212" s="7"/>
      <c r="S212" s="7"/>
      <c r="T212" s="7"/>
      <c r="U212" s="7"/>
      <c r="V212" s="7"/>
      <c r="W212" s="7"/>
    </row>
    <row r="213" spans="1:23" ht="11.25" customHeight="1">
      <c r="A213" s="7"/>
      <c r="B213" s="7"/>
      <c r="C213" s="7"/>
      <c r="D213" s="7"/>
      <c r="E213" s="7"/>
      <c r="F213" s="7"/>
      <c r="G213" s="7"/>
      <c r="H213" s="7"/>
      <c r="I213" s="7"/>
      <c r="J213" s="7"/>
      <c r="K213" s="7"/>
      <c r="L213" s="7"/>
      <c r="M213" s="7"/>
      <c r="N213" s="7"/>
      <c r="O213" s="7"/>
      <c r="P213" s="7"/>
      <c r="Q213" s="7"/>
      <c r="R213" s="7"/>
      <c r="S213" s="7"/>
      <c r="T213" s="7"/>
      <c r="U213" s="7"/>
      <c r="V213" s="7"/>
      <c r="W213" s="7"/>
    </row>
    <row r="214" spans="1:23" ht="11.25" customHeight="1">
      <c r="A214" s="7"/>
      <c r="B214" s="7"/>
      <c r="C214" s="7"/>
      <c r="D214" s="7"/>
      <c r="E214" s="7"/>
      <c r="F214" s="7"/>
      <c r="G214" s="7"/>
      <c r="H214" s="7"/>
      <c r="I214" s="7"/>
      <c r="J214" s="7"/>
      <c r="K214" s="7"/>
      <c r="L214" s="7"/>
      <c r="M214" s="7"/>
      <c r="N214" s="7"/>
      <c r="O214" s="7"/>
      <c r="P214" s="7"/>
      <c r="Q214" s="7"/>
      <c r="R214" s="7"/>
      <c r="S214" s="7"/>
      <c r="T214" s="7"/>
      <c r="U214" s="7"/>
      <c r="V214" s="7"/>
      <c r="W214" s="7"/>
    </row>
    <row r="215" spans="1:23" ht="11.25" customHeight="1">
      <c r="A215" s="7"/>
      <c r="B215" s="7"/>
      <c r="C215" s="7"/>
      <c r="D215" s="7"/>
      <c r="E215" s="7"/>
      <c r="F215" s="7"/>
      <c r="G215" s="7"/>
      <c r="H215" s="7"/>
      <c r="I215" s="7"/>
      <c r="J215" s="7"/>
      <c r="K215" s="7"/>
      <c r="L215" s="7"/>
      <c r="M215" s="7"/>
      <c r="N215" s="7"/>
      <c r="O215" s="7"/>
      <c r="P215" s="7"/>
      <c r="Q215" s="7"/>
      <c r="R215" s="7"/>
      <c r="S215" s="7"/>
      <c r="T215" s="7"/>
      <c r="U215" s="7"/>
      <c r="V215" s="7"/>
      <c r="W215" s="7"/>
    </row>
    <row r="216" spans="1:23" ht="11.25" customHeight="1">
      <c r="A216" s="7"/>
      <c r="B216" s="7"/>
      <c r="C216" s="7"/>
      <c r="D216" s="7"/>
      <c r="E216" s="7"/>
      <c r="F216" s="7"/>
      <c r="G216" s="7"/>
      <c r="H216" s="7"/>
      <c r="I216" s="7"/>
      <c r="J216" s="7"/>
      <c r="K216" s="7"/>
      <c r="L216" s="7"/>
      <c r="M216" s="7"/>
      <c r="N216" s="7"/>
      <c r="O216" s="7"/>
      <c r="P216" s="7"/>
      <c r="Q216" s="7"/>
      <c r="R216" s="7"/>
      <c r="S216" s="7"/>
      <c r="T216" s="7"/>
      <c r="U216" s="7"/>
      <c r="V216" s="7"/>
      <c r="W216" s="7"/>
    </row>
    <row r="217" spans="1:23" ht="11.25" customHeight="1">
      <c r="A217" s="7"/>
      <c r="B217" s="7"/>
      <c r="C217" s="7"/>
      <c r="D217" s="7"/>
      <c r="E217" s="7"/>
      <c r="F217" s="7"/>
      <c r="G217" s="7"/>
      <c r="H217" s="7"/>
      <c r="I217" s="7"/>
      <c r="J217" s="7"/>
      <c r="K217" s="7"/>
      <c r="L217" s="7"/>
      <c r="M217" s="7"/>
      <c r="N217" s="7"/>
      <c r="O217" s="7"/>
      <c r="P217" s="7"/>
      <c r="Q217" s="7"/>
      <c r="R217" s="7"/>
      <c r="S217" s="7"/>
      <c r="T217" s="7"/>
      <c r="U217" s="7"/>
      <c r="V217" s="7"/>
      <c r="W217" s="7"/>
    </row>
    <row r="218" spans="1:23" ht="11.25" customHeight="1">
      <c r="A218" s="7"/>
      <c r="B218" s="7"/>
      <c r="C218" s="7"/>
      <c r="D218" s="7"/>
      <c r="E218" s="7"/>
      <c r="F218" s="7"/>
      <c r="G218" s="7"/>
      <c r="H218" s="7"/>
      <c r="I218" s="7"/>
      <c r="J218" s="7"/>
      <c r="K218" s="7"/>
      <c r="L218" s="7"/>
      <c r="M218" s="7"/>
      <c r="N218" s="7"/>
      <c r="O218" s="7"/>
      <c r="P218" s="7"/>
      <c r="Q218" s="7"/>
      <c r="R218" s="7"/>
      <c r="S218" s="7"/>
      <c r="T218" s="7"/>
      <c r="U218" s="7"/>
      <c r="V218" s="7"/>
      <c r="W218" s="7"/>
    </row>
    <row r="219" spans="1:23" ht="11.25" customHeight="1">
      <c r="A219" s="7"/>
      <c r="B219" s="7"/>
      <c r="C219" s="7"/>
      <c r="D219" s="7"/>
      <c r="E219" s="7"/>
      <c r="F219" s="7"/>
      <c r="G219" s="7"/>
      <c r="H219" s="7"/>
      <c r="I219" s="7"/>
      <c r="J219" s="7"/>
      <c r="K219" s="7"/>
      <c r="L219" s="7"/>
      <c r="M219" s="7"/>
      <c r="N219" s="7"/>
      <c r="O219" s="7"/>
      <c r="P219" s="7"/>
      <c r="Q219" s="7"/>
      <c r="R219" s="7"/>
      <c r="S219" s="7"/>
      <c r="T219" s="7"/>
      <c r="U219" s="7"/>
      <c r="V219" s="7"/>
      <c r="W219" s="7"/>
    </row>
    <row r="220" spans="1:23" ht="11.25" customHeight="1">
      <c r="A220" s="7"/>
      <c r="B220" s="7"/>
      <c r="C220" s="7"/>
      <c r="D220" s="7"/>
      <c r="E220" s="7"/>
      <c r="F220" s="7"/>
      <c r="G220" s="7"/>
      <c r="H220" s="7"/>
      <c r="I220" s="7"/>
      <c r="J220" s="7"/>
      <c r="K220" s="7"/>
      <c r="L220" s="7"/>
      <c r="M220" s="7"/>
      <c r="N220" s="7"/>
      <c r="O220" s="7"/>
      <c r="P220" s="7"/>
      <c r="Q220" s="7"/>
      <c r="R220" s="7"/>
      <c r="S220" s="7"/>
      <c r="T220" s="7"/>
      <c r="U220" s="7"/>
      <c r="V220" s="7"/>
      <c r="W220" s="7"/>
    </row>
    <row r="221" spans="1:23" ht="11.25" customHeight="1">
      <c r="A221" s="7"/>
      <c r="B221" s="7"/>
      <c r="C221" s="7"/>
      <c r="D221" s="7"/>
      <c r="E221" s="7"/>
      <c r="F221" s="7"/>
      <c r="G221" s="7"/>
      <c r="H221" s="7"/>
      <c r="I221" s="7"/>
      <c r="J221" s="7"/>
      <c r="K221" s="7"/>
      <c r="L221" s="7"/>
      <c r="M221" s="7"/>
      <c r="N221" s="7"/>
      <c r="O221" s="7"/>
      <c r="P221" s="7"/>
      <c r="Q221" s="7"/>
      <c r="R221" s="7"/>
      <c r="S221" s="7"/>
      <c r="T221" s="7"/>
      <c r="U221" s="7"/>
      <c r="V221" s="7"/>
      <c r="W221" s="7"/>
    </row>
    <row r="222" spans="1:23" ht="11.25" customHeight="1">
      <c r="A222" s="7"/>
      <c r="B222" s="7"/>
      <c r="C222" s="7"/>
      <c r="D222" s="7"/>
      <c r="E222" s="7"/>
      <c r="F222" s="7"/>
      <c r="G222" s="7"/>
      <c r="H222" s="7"/>
      <c r="I222" s="7"/>
      <c r="J222" s="7"/>
      <c r="K222" s="7"/>
      <c r="L222" s="7"/>
      <c r="M222" s="7"/>
      <c r="N222" s="7"/>
      <c r="O222" s="7"/>
      <c r="P222" s="7"/>
      <c r="Q222" s="7"/>
      <c r="R222" s="7"/>
      <c r="S222" s="7"/>
      <c r="T222" s="7"/>
      <c r="U222" s="7"/>
      <c r="V222" s="7"/>
      <c r="W222" s="7"/>
    </row>
    <row r="223" spans="1:23" ht="11.25" customHeight="1">
      <c r="A223" s="7"/>
      <c r="B223" s="7"/>
      <c r="C223" s="7"/>
      <c r="D223" s="7"/>
      <c r="E223" s="7"/>
      <c r="F223" s="7"/>
      <c r="G223" s="7"/>
      <c r="H223" s="7"/>
      <c r="I223" s="7"/>
      <c r="J223" s="7"/>
      <c r="K223" s="7"/>
      <c r="L223" s="7"/>
      <c r="M223" s="7"/>
      <c r="N223" s="7"/>
      <c r="O223" s="7"/>
      <c r="P223" s="7"/>
      <c r="Q223" s="7"/>
      <c r="R223" s="7"/>
      <c r="S223" s="7"/>
      <c r="T223" s="7"/>
      <c r="U223" s="7"/>
      <c r="V223" s="7"/>
      <c r="W223" s="7"/>
    </row>
    <row r="224" spans="1:23" ht="11.25" customHeight="1">
      <c r="A224" s="7"/>
      <c r="B224" s="7"/>
      <c r="C224" s="7"/>
      <c r="D224" s="7"/>
      <c r="E224" s="7"/>
      <c r="F224" s="7"/>
      <c r="G224" s="7"/>
      <c r="H224" s="7"/>
      <c r="I224" s="7"/>
      <c r="J224" s="7"/>
      <c r="K224" s="7"/>
      <c r="L224" s="7"/>
      <c r="M224" s="7"/>
      <c r="N224" s="7"/>
      <c r="O224" s="7"/>
      <c r="P224" s="7"/>
      <c r="Q224" s="7"/>
      <c r="R224" s="7"/>
      <c r="S224" s="7"/>
      <c r="T224" s="7"/>
      <c r="U224" s="7"/>
      <c r="V224" s="7"/>
      <c r="W224" s="7"/>
    </row>
    <row r="225" spans="1:23" ht="11.25" customHeight="1">
      <c r="A225" s="7"/>
      <c r="B225" s="7"/>
      <c r="C225" s="7"/>
      <c r="D225" s="7"/>
      <c r="E225" s="7"/>
      <c r="F225" s="7"/>
      <c r="G225" s="7"/>
      <c r="H225" s="7"/>
      <c r="I225" s="7"/>
      <c r="J225" s="7"/>
      <c r="K225" s="7"/>
      <c r="L225" s="7"/>
      <c r="M225" s="7"/>
      <c r="N225" s="7"/>
      <c r="O225" s="7"/>
      <c r="P225" s="7"/>
      <c r="Q225" s="7"/>
      <c r="R225" s="7"/>
      <c r="S225" s="7"/>
      <c r="T225" s="7"/>
      <c r="U225" s="7"/>
      <c r="V225" s="7"/>
      <c r="W225" s="7"/>
    </row>
    <row r="226" spans="1:23" ht="11.25" customHeight="1">
      <c r="A226" s="7"/>
      <c r="B226" s="7"/>
      <c r="C226" s="7"/>
      <c r="D226" s="7"/>
      <c r="E226" s="7"/>
      <c r="F226" s="7"/>
      <c r="G226" s="7"/>
      <c r="H226" s="7"/>
      <c r="I226" s="7"/>
      <c r="J226" s="7"/>
      <c r="K226" s="7"/>
      <c r="L226" s="7"/>
      <c r="M226" s="7"/>
      <c r="N226" s="7"/>
      <c r="O226" s="7"/>
      <c r="P226" s="7"/>
      <c r="Q226" s="7"/>
      <c r="R226" s="7"/>
      <c r="S226" s="7"/>
      <c r="T226" s="7"/>
      <c r="U226" s="7"/>
      <c r="V226" s="7"/>
      <c r="W226" s="7"/>
    </row>
    <row r="227" spans="1:23" ht="11.25" customHeight="1">
      <c r="A227" s="7"/>
      <c r="B227" s="7"/>
      <c r="C227" s="7"/>
      <c r="D227" s="7"/>
      <c r="E227" s="7"/>
      <c r="F227" s="7"/>
      <c r="G227" s="7"/>
      <c r="H227" s="7"/>
      <c r="I227" s="7"/>
      <c r="J227" s="7"/>
      <c r="K227" s="7"/>
      <c r="L227" s="7"/>
      <c r="M227" s="7"/>
      <c r="N227" s="7"/>
      <c r="O227" s="7"/>
      <c r="P227" s="7"/>
      <c r="Q227" s="7"/>
      <c r="R227" s="7"/>
      <c r="S227" s="7"/>
      <c r="T227" s="7"/>
      <c r="U227" s="7"/>
      <c r="V227" s="7"/>
      <c r="W227" s="7"/>
    </row>
    <row r="228" spans="1:23" ht="11.25" customHeight="1">
      <c r="A228" s="7"/>
      <c r="B228" s="7"/>
      <c r="C228" s="7"/>
      <c r="D228" s="7"/>
      <c r="E228" s="7"/>
      <c r="F228" s="7"/>
      <c r="G228" s="7"/>
      <c r="H228" s="7"/>
      <c r="I228" s="7"/>
      <c r="J228" s="7"/>
      <c r="K228" s="7"/>
      <c r="L228" s="7"/>
      <c r="M228" s="7"/>
      <c r="N228" s="7"/>
      <c r="O228" s="7"/>
      <c r="P228" s="7"/>
      <c r="Q228" s="7"/>
      <c r="R228" s="7"/>
      <c r="S228" s="7"/>
      <c r="T228" s="7"/>
      <c r="U228" s="7"/>
      <c r="V228" s="7"/>
      <c r="W228" s="7"/>
    </row>
    <row r="229" spans="1:23" ht="11.25" customHeight="1">
      <c r="A229" s="7"/>
      <c r="B229" s="7"/>
      <c r="C229" s="7"/>
      <c r="D229" s="7"/>
      <c r="E229" s="7"/>
      <c r="F229" s="7"/>
      <c r="G229" s="7"/>
      <c r="H229" s="7"/>
      <c r="I229" s="7"/>
      <c r="J229" s="7"/>
      <c r="K229" s="7"/>
      <c r="L229" s="7"/>
      <c r="M229" s="7"/>
      <c r="N229" s="7"/>
      <c r="O229" s="7"/>
      <c r="P229" s="7"/>
      <c r="Q229" s="7"/>
      <c r="R229" s="7"/>
      <c r="S229" s="7"/>
      <c r="T229" s="7"/>
      <c r="U229" s="7"/>
      <c r="V229" s="7"/>
      <c r="W229" s="7"/>
    </row>
    <row r="230" spans="1:23" ht="11.25" customHeight="1">
      <c r="A230" s="7"/>
      <c r="B230" s="7"/>
      <c r="C230" s="7"/>
      <c r="D230" s="7"/>
      <c r="E230" s="7"/>
      <c r="F230" s="7"/>
      <c r="G230" s="7"/>
      <c r="H230" s="7"/>
      <c r="I230" s="7"/>
      <c r="J230" s="7"/>
      <c r="K230" s="7"/>
      <c r="L230" s="7"/>
      <c r="M230" s="7"/>
      <c r="N230" s="7"/>
      <c r="O230" s="7"/>
      <c r="P230" s="7"/>
      <c r="Q230" s="7"/>
      <c r="R230" s="7"/>
      <c r="S230" s="7"/>
      <c r="T230" s="7"/>
      <c r="U230" s="7"/>
      <c r="V230" s="7"/>
      <c r="W230" s="7"/>
    </row>
    <row r="231" spans="1:23" ht="11.25" customHeight="1">
      <c r="A231" s="7"/>
      <c r="B231" s="7"/>
      <c r="C231" s="7"/>
      <c r="D231" s="7"/>
      <c r="E231" s="7"/>
      <c r="F231" s="7"/>
      <c r="G231" s="7"/>
      <c r="H231" s="7"/>
      <c r="I231" s="7"/>
      <c r="J231" s="7"/>
      <c r="K231" s="7"/>
      <c r="L231" s="7"/>
      <c r="M231" s="7"/>
      <c r="N231" s="7"/>
      <c r="O231" s="7"/>
      <c r="P231" s="7"/>
      <c r="Q231" s="7"/>
      <c r="R231" s="7"/>
      <c r="S231" s="7"/>
      <c r="T231" s="7"/>
      <c r="U231" s="7"/>
      <c r="V231" s="7"/>
      <c r="W231" s="7"/>
    </row>
    <row r="232" spans="1:23" ht="11.25" customHeight="1">
      <c r="A232" s="7"/>
      <c r="B232" s="7"/>
      <c r="C232" s="7"/>
      <c r="D232" s="7"/>
      <c r="E232" s="7"/>
      <c r="F232" s="7"/>
      <c r="G232" s="7"/>
      <c r="H232" s="7"/>
      <c r="I232" s="7"/>
      <c r="J232" s="7"/>
      <c r="K232" s="7"/>
      <c r="L232" s="7"/>
      <c r="M232" s="7"/>
      <c r="N232" s="7"/>
      <c r="O232" s="7"/>
      <c r="P232" s="7"/>
      <c r="Q232" s="7"/>
      <c r="R232" s="7"/>
      <c r="S232" s="7"/>
      <c r="T232" s="7"/>
      <c r="U232" s="7"/>
      <c r="V232" s="7"/>
      <c r="W232" s="7"/>
    </row>
    <row r="233" spans="1:23" ht="11.25" customHeight="1">
      <c r="A233" s="7"/>
      <c r="B233" s="7"/>
      <c r="C233" s="7"/>
      <c r="D233" s="7"/>
      <c r="E233" s="7"/>
      <c r="F233" s="7"/>
      <c r="G233" s="7"/>
      <c r="H233" s="7"/>
      <c r="I233" s="7"/>
      <c r="J233" s="7"/>
      <c r="K233" s="7"/>
      <c r="L233" s="7"/>
      <c r="M233" s="7"/>
      <c r="N233" s="7"/>
      <c r="O233" s="7"/>
      <c r="P233" s="7"/>
      <c r="Q233" s="7"/>
      <c r="R233" s="7"/>
      <c r="S233" s="7"/>
      <c r="T233" s="7"/>
      <c r="U233" s="7"/>
      <c r="V233" s="7"/>
      <c r="W233" s="7"/>
    </row>
    <row r="234" spans="1:23" ht="11.25" customHeight="1">
      <c r="A234" s="7"/>
      <c r="B234" s="7"/>
      <c r="C234" s="7"/>
      <c r="D234" s="7"/>
      <c r="E234" s="7"/>
      <c r="F234" s="7"/>
      <c r="G234" s="7"/>
      <c r="H234" s="7"/>
      <c r="I234" s="7"/>
      <c r="J234" s="7"/>
      <c r="K234" s="7"/>
      <c r="L234" s="7"/>
      <c r="M234" s="7"/>
      <c r="N234" s="7"/>
      <c r="O234" s="7"/>
      <c r="P234" s="7"/>
      <c r="Q234" s="7"/>
      <c r="R234" s="7"/>
      <c r="S234" s="7"/>
      <c r="T234" s="7"/>
      <c r="U234" s="7"/>
      <c r="V234" s="7"/>
      <c r="W234" s="7"/>
    </row>
    <row r="235" spans="1:23" ht="11.25" customHeight="1">
      <c r="A235" s="7"/>
      <c r="B235" s="7"/>
      <c r="C235" s="7"/>
      <c r="D235" s="7"/>
      <c r="E235" s="7"/>
      <c r="F235" s="7"/>
      <c r="G235" s="7"/>
      <c r="H235" s="7"/>
      <c r="I235" s="7"/>
      <c r="J235" s="7"/>
      <c r="K235" s="7"/>
      <c r="L235" s="7"/>
      <c r="M235" s="7"/>
      <c r="N235" s="7"/>
      <c r="O235" s="7"/>
      <c r="P235" s="7"/>
      <c r="Q235" s="7"/>
      <c r="R235" s="7"/>
      <c r="S235" s="7"/>
      <c r="T235" s="7"/>
      <c r="U235" s="7"/>
      <c r="V235" s="7"/>
      <c r="W235" s="7"/>
    </row>
    <row r="236" spans="1:23" ht="11.25" customHeight="1">
      <c r="A236" s="7"/>
      <c r="B236" s="7"/>
      <c r="C236" s="7"/>
      <c r="D236" s="7"/>
      <c r="E236" s="7"/>
      <c r="F236" s="7"/>
      <c r="G236" s="7"/>
      <c r="H236" s="7"/>
      <c r="I236" s="7"/>
      <c r="J236" s="7"/>
      <c r="K236" s="7"/>
      <c r="L236" s="7"/>
      <c r="M236" s="7"/>
      <c r="N236" s="7"/>
      <c r="O236" s="7"/>
      <c r="P236" s="7"/>
      <c r="Q236" s="7"/>
      <c r="R236" s="7"/>
      <c r="S236" s="7"/>
      <c r="T236" s="7"/>
      <c r="U236" s="7"/>
      <c r="V236" s="7"/>
      <c r="W236" s="7"/>
    </row>
    <row r="237" spans="1:23" ht="11.25" customHeight="1">
      <c r="A237" s="7"/>
      <c r="B237" s="7"/>
      <c r="C237" s="7"/>
      <c r="D237" s="7"/>
      <c r="E237" s="7"/>
      <c r="F237" s="7"/>
      <c r="G237" s="7"/>
      <c r="H237" s="7"/>
      <c r="I237" s="7"/>
      <c r="J237" s="7"/>
      <c r="K237" s="7"/>
      <c r="L237" s="7"/>
      <c r="M237" s="7"/>
      <c r="N237" s="7"/>
      <c r="O237" s="7"/>
      <c r="P237" s="7"/>
      <c r="Q237" s="7"/>
      <c r="R237" s="7"/>
      <c r="S237" s="7"/>
      <c r="T237" s="7"/>
      <c r="U237" s="7"/>
      <c r="V237" s="7"/>
      <c r="W237" s="7"/>
    </row>
    <row r="238" spans="1:23" ht="11.25" customHeight="1">
      <c r="A238" s="7"/>
      <c r="B238" s="7"/>
      <c r="C238" s="7"/>
      <c r="D238" s="7"/>
      <c r="E238" s="7"/>
      <c r="F238" s="7"/>
      <c r="G238" s="7"/>
      <c r="H238" s="7"/>
      <c r="I238" s="7"/>
      <c r="J238" s="7"/>
      <c r="K238" s="7"/>
      <c r="L238" s="7"/>
      <c r="M238" s="7"/>
      <c r="N238" s="7"/>
      <c r="O238" s="7"/>
      <c r="P238" s="7"/>
      <c r="Q238" s="7"/>
      <c r="R238" s="7"/>
      <c r="S238" s="7"/>
      <c r="T238" s="7"/>
      <c r="U238" s="7"/>
      <c r="V238" s="7"/>
      <c r="W238" s="7"/>
    </row>
    <row r="239" spans="1:23" ht="11.25" customHeight="1">
      <c r="A239" s="7"/>
      <c r="B239" s="7"/>
      <c r="C239" s="7"/>
      <c r="D239" s="7"/>
      <c r="E239" s="7"/>
      <c r="F239" s="7"/>
      <c r="G239" s="7"/>
      <c r="H239" s="7"/>
      <c r="I239" s="7"/>
      <c r="J239" s="7"/>
      <c r="K239" s="7"/>
      <c r="L239" s="7"/>
      <c r="M239" s="7"/>
      <c r="N239" s="7"/>
      <c r="O239" s="7"/>
      <c r="P239" s="7"/>
      <c r="Q239" s="7"/>
      <c r="R239" s="7"/>
      <c r="S239" s="7"/>
      <c r="T239" s="7"/>
      <c r="U239" s="7"/>
      <c r="V239" s="7"/>
      <c r="W239" s="7"/>
    </row>
    <row r="240" spans="1:23" ht="11.25" customHeight="1">
      <c r="A240" s="7"/>
      <c r="B240" s="7"/>
      <c r="C240" s="7"/>
      <c r="D240" s="7"/>
      <c r="E240" s="7"/>
      <c r="F240" s="7"/>
      <c r="G240" s="7"/>
      <c r="H240" s="7"/>
      <c r="I240" s="7"/>
      <c r="J240" s="7"/>
      <c r="K240" s="7"/>
      <c r="L240" s="7"/>
      <c r="M240" s="7"/>
      <c r="N240" s="7"/>
      <c r="O240" s="7"/>
      <c r="P240" s="7"/>
      <c r="Q240" s="7"/>
      <c r="R240" s="7"/>
      <c r="S240" s="7"/>
      <c r="T240" s="7"/>
      <c r="U240" s="7"/>
      <c r="V240" s="7"/>
      <c r="W240" s="7"/>
    </row>
    <row r="241" spans="1:23" ht="11.25" customHeight="1">
      <c r="A241" s="7"/>
      <c r="B241" s="7"/>
      <c r="C241" s="7"/>
      <c r="D241" s="7"/>
      <c r="E241" s="7"/>
      <c r="F241" s="7"/>
      <c r="G241" s="7"/>
      <c r="H241" s="7"/>
      <c r="I241" s="7"/>
      <c r="J241" s="7"/>
      <c r="K241" s="7"/>
      <c r="L241" s="7"/>
      <c r="M241" s="7"/>
      <c r="N241" s="7"/>
      <c r="O241" s="7"/>
      <c r="P241" s="7"/>
      <c r="Q241" s="7"/>
      <c r="R241" s="7"/>
      <c r="S241" s="7"/>
      <c r="T241" s="7"/>
      <c r="U241" s="7"/>
      <c r="V241" s="7"/>
      <c r="W241" s="7"/>
    </row>
    <row r="242" spans="1:23" ht="11.25" customHeight="1">
      <c r="A242" s="7"/>
      <c r="B242" s="7"/>
      <c r="C242" s="7"/>
      <c r="D242" s="7"/>
      <c r="E242" s="7"/>
      <c r="F242" s="7"/>
      <c r="G242" s="7"/>
      <c r="H242" s="7"/>
      <c r="I242" s="7"/>
      <c r="J242" s="7"/>
      <c r="K242" s="7"/>
      <c r="L242" s="7"/>
      <c r="M242" s="7"/>
      <c r="N242" s="7"/>
      <c r="O242" s="7"/>
      <c r="P242" s="7"/>
      <c r="Q242" s="7"/>
      <c r="R242" s="7"/>
      <c r="S242" s="7"/>
      <c r="T242" s="7"/>
      <c r="U242" s="7"/>
      <c r="V242" s="7"/>
      <c r="W242" s="7"/>
    </row>
    <row r="243" spans="1:23" ht="11.25" customHeight="1">
      <c r="A243" s="7"/>
      <c r="B243" s="7"/>
      <c r="C243" s="7"/>
      <c r="D243" s="7"/>
      <c r="E243" s="7"/>
      <c r="F243" s="7"/>
      <c r="G243" s="7"/>
      <c r="H243" s="7"/>
      <c r="I243" s="7"/>
      <c r="J243" s="7"/>
      <c r="K243" s="7"/>
      <c r="L243" s="7"/>
      <c r="M243" s="7"/>
      <c r="N243" s="7"/>
      <c r="O243" s="7"/>
      <c r="P243" s="7"/>
      <c r="Q243" s="7"/>
      <c r="R243" s="7"/>
      <c r="S243" s="7"/>
      <c r="T243" s="7"/>
      <c r="U243" s="7"/>
      <c r="V243" s="7"/>
      <c r="W243" s="7"/>
    </row>
    <row r="244" spans="1:23" ht="11.25" customHeight="1">
      <c r="A244" s="7"/>
      <c r="B244" s="7"/>
      <c r="C244" s="7"/>
      <c r="D244" s="7"/>
      <c r="E244" s="7"/>
      <c r="F244" s="7"/>
      <c r="G244" s="7"/>
      <c r="H244" s="7"/>
      <c r="I244" s="7"/>
      <c r="J244" s="7"/>
      <c r="K244" s="7"/>
      <c r="L244" s="7"/>
      <c r="M244" s="7"/>
      <c r="N244" s="7"/>
      <c r="O244" s="7"/>
      <c r="P244" s="7"/>
      <c r="Q244" s="7"/>
      <c r="R244" s="7"/>
      <c r="S244" s="7"/>
      <c r="T244" s="7"/>
      <c r="U244" s="7"/>
      <c r="V244" s="7"/>
      <c r="W244" s="7"/>
    </row>
    <row r="245" spans="1:23" ht="11.25" customHeight="1">
      <c r="A245" s="7"/>
      <c r="B245" s="7"/>
      <c r="C245" s="7"/>
      <c r="D245" s="7"/>
      <c r="E245" s="7"/>
      <c r="F245" s="7"/>
      <c r="G245" s="7"/>
      <c r="H245" s="7"/>
      <c r="I245" s="7"/>
      <c r="J245" s="7"/>
      <c r="K245" s="7"/>
      <c r="L245" s="7"/>
      <c r="M245" s="7"/>
      <c r="N245" s="7"/>
      <c r="O245" s="7"/>
      <c r="P245" s="7"/>
      <c r="Q245" s="7"/>
      <c r="R245" s="7"/>
      <c r="S245" s="7"/>
      <c r="T245" s="7"/>
      <c r="U245" s="7"/>
      <c r="V245" s="7"/>
      <c r="W245" s="7"/>
    </row>
    <row r="246" spans="1:23" ht="11.25" customHeight="1">
      <c r="A246" s="7"/>
      <c r="B246" s="7"/>
      <c r="C246" s="7"/>
      <c r="D246" s="7"/>
      <c r="E246" s="7"/>
      <c r="F246" s="7"/>
      <c r="G246" s="7"/>
      <c r="H246" s="7"/>
      <c r="I246" s="7"/>
      <c r="J246" s="7"/>
      <c r="K246" s="7"/>
      <c r="L246" s="7"/>
      <c r="M246" s="7"/>
      <c r="N246" s="7"/>
      <c r="O246" s="7"/>
      <c r="P246" s="7"/>
      <c r="Q246" s="7"/>
      <c r="R246" s="7"/>
      <c r="S246" s="7"/>
      <c r="T246" s="7"/>
      <c r="U246" s="7"/>
      <c r="V246" s="7"/>
      <c r="W246" s="7"/>
    </row>
    <row r="247" spans="1:23" ht="11.25" customHeight="1">
      <c r="A247" s="7"/>
      <c r="B247" s="7"/>
      <c r="C247" s="7"/>
      <c r="D247" s="7"/>
      <c r="E247" s="7"/>
      <c r="F247" s="7"/>
      <c r="G247" s="7"/>
      <c r="H247" s="7"/>
      <c r="I247" s="7"/>
      <c r="J247" s="7"/>
      <c r="K247" s="7"/>
      <c r="L247" s="7"/>
      <c r="M247" s="7"/>
      <c r="N247" s="7"/>
      <c r="O247" s="7"/>
      <c r="P247" s="7"/>
      <c r="Q247" s="7"/>
      <c r="R247" s="7"/>
      <c r="S247" s="7"/>
      <c r="T247" s="7"/>
      <c r="U247" s="7"/>
      <c r="V247" s="7"/>
      <c r="W247" s="7"/>
    </row>
    <row r="248" spans="1:23" ht="11.25" customHeight="1">
      <c r="A248" s="7"/>
      <c r="B248" s="7"/>
      <c r="C248" s="7"/>
      <c r="D248" s="7"/>
      <c r="E248" s="7"/>
      <c r="F248" s="7"/>
      <c r="G248" s="7"/>
      <c r="H248" s="7"/>
      <c r="I248" s="7"/>
      <c r="J248" s="7"/>
      <c r="K248" s="7"/>
      <c r="L248" s="7"/>
      <c r="M248" s="7"/>
      <c r="N248" s="7"/>
      <c r="O248" s="7"/>
      <c r="P248" s="7"/>
      <c r="Q248" s="7"/>
      <c r="R248" s="7"/>
      <c r="S248" s="7"/>
      <c r="T248" s="7"/>
      <c r="U248" s="7"/>
      <c r="V248" s="7"/>
      <c r="W248" s="7"/>
    </row>
    <row r="249" spans="1:23" ht="11.25" customHeight="1">
      <c r="A249" s="7"/>
      <c r="B249" s="7"/>
      <c r="C249" s="7"/>
      <c r="D249" s="7"/>
      <c r="E249" s="7"/>
      <c r="F249" s="7"/>
      <c r="G249" s="7"/>
      <c r="H249" s="7"/>
      <c r="I249" s="7"/>
      <c r="J249" s="7"/>
      <c r="K249" s="7"/>
      <c r="L249" s="7"/>
      <c r="M249" s="7"/>
      <c r="N249" s="7"/>
      <c r="O249" s="7"/>
      <c r="P249" s="7"/>
      <c r="Q249" s="7"/>
      <c r="R249" s="7"/>
      <c r="S249" s="7"/>
      <c r="T249" s="7"/>
      <c r="U249" s="7"/>
      <c r="V249" s="7"/>
      <c r="W249" s="7"/>
    </row>
    <row r="250" spans="1:23" ht="11.25" customHeight="1">
      <c r="A250" s="7"/>
      <c r="B250" s="7"/>
      <c r="C250" s="7"/>
      <c r="D250" s="7"/>
      <c r="E250" s="7"/>
      <c r="F250" s="7"/>
      <c r="G250" s="7"/>
      <c r="H250" s="7"/>
      <c r="I250" s="7"/>
      <c r="J250" s="7"/>
      <c r="K250" s="7"/>
      <c r="L250" s="7"/>
      <c r="M250" s="7"/>
      <c r="N250" s="7"/>
      <c r="O250" s="7"/>
      <c r="P250" s="7"/>
      <c r="Q250" s="7"/>
      <c r="R250" s="7"/>
      <c r="S250" s="7"/>
      <c r="T250" s="7"/>
      <c r="U250" s="7"/>
      <c r="V250" s="7"/>
      <c r="W250" s="7"/>
    </row>
    <row r="251" spans="1:23" ht="11.25" customHeight="1">
      <c r="A251" s="7"/>
      <c r="B251" s="7"/>
      <c r="C251" s="7"/>
      <c r="D251" s="7"/>
      <c r="E251" s="7"/>
      <c r="F251" s="7"/>
      <c r="G251" s="7"/>
      <c r="H251" s="7"/>
      <c r="I251" s="7"/>
      <c r="J251" s="7"/>
      <c r="K251" s="7"/>
      <c r="L251" s="7"/>
      <c r="M251" s="7"/>
      <c r="N251" s="7"/>
      <c r="O251" s="7"/>
      <c r="P251" s="7"/>
      <c r="Q251" s="7"/>
      <c r="R251" s="7"/>
      <c r="S251" s="7"/>
      <c r="T251" s="7"/>
      <c r="U251" s="7"/>
      <c r="V251" s="7"/>
      <c r="W251" s="7"/>
    </row>
    <row r="252" spans="1:23" ht="11.25" customHeight="1">
      <c r="A252" s="7"/>
      <c r="B252" s="7"/>
      <c r="C252" s="7"/>
      <c r="D252" s="7"/>
      <c r="E252" s="7"/>
      <c r="F252" s="7"/>
      <c r="G252" s="7"/>
      <c r="H252" s="7"/>
      <c r="I252" s="7"/>
      <c r="J252" s="7"/>
      <c r="K252" s="7"/>
      <c r="L252" s="7"/>
      <c r="M252" s="7"/>
      <c r="N252" s="7"/>
      <c r="O252" s="7"/>
      <c r="P252" s="7"/>
      <c r="Q252" s="7"/>
      <c r="R252" s="7"/>
      <c r="S252" s="7"/>
      <c r="T252" s="7"/>
      <c r="U252" s="7"/>
      <c r="V252" s="7"/>
      <c r="W252" s="7"/>
    </row>
    <row r="253" spans="1:23" ht="11.25" customHeight="1">
      <c r="A253" s="7"/>
      <c r="B253" s="7"/>
      <c r="C253" s="7"/>
      <c r="D253" s="7"/>
      <c r="E253" s="7"/>
      <c r="F253" s="7"/>
      <c r="G253" s="7"/>
      <c r="H253" s="7"/>
      <c r="I253" s="7"/>
      <c r="J253" s="7"/>
      <c r="K253" s="7"/>
      <c r="L253" s="7"/>
      <c r="M253" s="7"/>
      <c r="N253" s="7"/>
      <c r="O253" s="7"/>
      <c r="P253" s="7"/>
      <c r="Q253" s="7"/>
      <c r="R253" s="7"/>
      <c r="S253" s="7"/>
      <c r="T253" s="7"/>
      <c r="U253" s="7"/>
      <c r="V253" s="7"/>
      <c r="W253" s="7"/>
    </row>
    <row r="254" spans="1:23" ht="11.25" customHeight="1">
      <c r="A254" s="7"/>
      <c r="B254" s="7"/>
      <c r="C254" s="7"/>
      <c r="D254" s="7"/>
      <c r="E254" s="7"/>
      <c r="F254" s="7"/>
      <c r="G254" s="7"/>
      <c r="H254" s="7"/>
      <c r="I254" s="7"/>
      <c r="J254" s="7"/>
      <c r="K254" s="7"/>
      <c r="L254" s="7"/>
      <c r="M254" s="7"/>
      <c r="N254" s="7"/>
      <c r="O254" s="7"/>
      <c r="P254" s="7"/>
      <c r="Q254" s="7"/>
      <c r="R254" s="7"/>
      <c r="S254" s="7"/>
      <c r="T254" s="7"/>
      <c r="U254" s="7"/>
      <c r="V254" s="7"/>
      <c r="W254" s="7"/>
    </row>
    <row r="255" spans="1:23" ht="11.25" customHeight="1">
      <c r="A255" s="7"/>
      <c r="B255" s="7"/>
      <c r="C255" s="7"/>
      <c r="D255" s="7"/>
      <c r="E255" s="7"/>
      <c r="F255" s="7"/>
      <c r="G255" s="7"/>
      <c r="H255" s="7"/>
      <c r="I255" s="7"/>
      <c r="J255" s="7"/>
      <c r="K255" s="7"/>
      <c r="L255" s="7"/>
      <c r="M255" s="7"/>
      <c r="N255" s="7"/>
      <c r="O255" s="7"/>
      <c r="P255" s="7"/>
      <c r="Q255" s="7"/>
      <c r="R255" s="7"/>
      <c r="S255" s="7"/>
      <c r="T255" s="7"/>
      <c r="U255" s="7"/>
      <c r="V255" s="7"/>
      <c r="W255" s="7"/>
    </row>
    <row r="256" spans="1:23" ht="11.25" customHeight="1">
      <c r="A256" s="7"/>
      <c r="B256" s="7"/>
      <c r="C256" s="7"/>
      <c r="D256" s="7"/>
      <c r="E256" s="7"/>
      <c r="F256" s="7"/>
      <c r="G256" s="7"/>
      <c r="H256" s="7"/>
      <c r="I256" s="7"/>
      <c r="J256" s="7"/>
      <c r="K256" s="7"/>
      <c r="L256" s="7"/>
      <c r="M256" s="7"/>
      <c r="N256" s="7"/>
      <c r="O256" s="7"/>
      <c r="P256" s="7"/>
      <c r="Q256" s="7"/>
      <c r="R256" s="7"/>
      <c r="S256" s="7"/>
      <c r="T256" s="7"/>
      <c r="U256" s="7"/>
      <c r="V256" s="7"/>
      <c r="W256" s="7"/>
    </row>
    <row r="257" spans="1:23" ht="11.25" customHeight="1">
      <c r="A257" s="7"/>
      <c r="B257" s="7"/>
      <c r="C257" s="7"/>
      <c r="D257" s="7"/>
      <c r="E257" s="7"/>
      <c r="F257" s="7"/>
      <c r="G257" s="7"/>
      <c r="H257" s="7"/>
      <c r="I257" s="7"/>
      <c r="J257" s="7"/>
      <c r="K257" s="7"/>
      <c r="L257" s="7"/>
      <c r="M257" s="7"/>
      <c r="N257" s="7"/>
      <c r="O257" s="7"/>
      <c r="P257" s="7"/>
      <c r="Q257" s="7"/>
      <c r="R257" s="7"/>
      <c r="S257" s="7"/>
      <c r="T257" s="7"/>
      <c r="U257" s="7"/>
      <c r="V257" s="7"/>
      <c r="W257" s="7"/>
    </row>
    <row r="258" spans="1:23" ht="11.25" customHeight="1">
      <c r="A258" s="7"/>
      <c r="B258" s="7"/>
      <c r="C258" s="7"/>
      <c r="D258" s="7"/>
      <c r="E258" s="7"/>
      <c r="F258" s="7"/>
      <c r="G258" s="7"/>
      <c r="H258" s="7"/>
      <c r="I258" s="7"/>
      <c r="J258" s="7"/>
      <c r="K258" s="7"/>
      <c r="L258" s="7"/>
      <c r="M258" s="7"/>
      <c r="N258" s="7"/>
      <c r="O258" s="7"/>
      <c r="P258" s="7"/>
      <c r="Q258" s="7"/>
      <c r="R258" s="7"/>
      <c r="S258" s="7"/>
      <c r="T258" s="7"/>
      <c r="U258" s="7"/>
      <c r="V258" s="7"/>
      <c r="W258" s="7"/>
    </row>
    <row r="259" spans="1:23" ht="11.25" customHeight="1">
      <c r="A259" s="7"/>
      <c r="B259" s="7"/>
      <c r="C259" s="7"/>
      <c r="D259" s="7"/>
      <c r="E259" s="7"/>
      <c r="F259" s="7"/>
      <c r="G259" s="7"/>
      <c r="H259" s="7"/>
      <c r="I259" s="7"/>
      <c r="J259" s="7"/>
      <c r="K259" s="7"/>
      <c r="L259" s="7"/>
      <c r="M259" s="7"/>
      <c r="N259" s="7"/>
      <c r="O259" s="7"/>
      <c r="P259" s="7"/>
      <c r="Q259" s="7"/>
      <c r="R259" s="7"/>
      <c r="S259" s="7"/>
      <c r="T259" s="7"/>
      <c r="U259" s="7"/>
      <c r="V259" s="7"/>
      <c r="W259" s="7"/>
    </row>
    <row r="260" spans="1:23" ht="11.25" customHeight="1">
      <c r="A260" s="7"/>
      <c r="B260" s="7"/>
      <c r="C260" s="7"/>
      <c r="D260" s="7"/>
      <c r="E260" s="7"/>
      <c r="F260" s="7"/>
      <c r="G260" s="7"/>
      <c r="H260" s="7"/>
      <c r="I260" s="7"/>
      <c r="J260" s="7"/>
      <c r="K260" s="7"/>
      <c r="L260" s="7"/>
      <c r="M260" s="7"/>
      <c r="N260" s="7"/>
      <c r="O260" s="7"/>
      <c r="P260" s="7"/>
      <c r="Q260" s="7"/>
      <c r="R260" s="7"/>
      <c r="S260" s="7"/>
      <c r="T260" s="7"/>
      <c r="U260" s="7"/>
      <c r="V260" s="7"/>
      <c r="W260" s="7"/>
    </row>
    <row r="261" spans="1:23" ht="11.25" customHeight="1">
      <c r="A261" s="7"/>
      <c r="B261" s="7"/>
      <c r="C261" s="7"/>
      <c r="D261" s="7"/>
      <c r="E261" s="7"/>
      <c r="F261" s="7"/>
      <c r="G261" s="7"/>
      <c r="H261" s="7"/>
      <c r="I261" s="7"/>
      <c r="J261" s="7"/>
      <c r="K261" s="7"/>
      <c r="L261" s="7"/>
      <c r="M261" s="7"/>
      <c r="N261" s="7"/>
      <c r="O261" s="7"/>
      <c r="P261" s="7"/>
      <c r="Q261" s="7"/>
      <c r="R261" s="7"/>
      <c r="S261" s="7"/>
      <c r="T261" s="7"/>
      <c r="U261" s="7"/>
      <c r="V261" s="7"/>
      <c r="W261" s="7"/>
    </row>
    <row r="262" spans="1:23" ht="11.25" customHeight="1">
      <c r="A262" s="7"/>
      <c r="B262" s="7"/>
      <c r="C262" s="7"/>
      <c r="D262" s="7"/>
      <c r="E262" s="7"/>
      <c r="F262" s="7"/>
      <c r="G262" s="7"/>
      <c r="H262" s="7"/>
      <c r="I262" s="7"/>
      <c r="J262" s="7"/>
      <c r="K262" s="7"/>
      <c r="L262" s="7"/>
      <c r="M262" s="7"/>
      <c r="N262" s="7"/>
      <c r="O262" s="7"/>
      <c r="P262" s="7"/>
      <c r="Q262" s="7"/>
      <c r="R262" s="7"/>
      <c r="S262" s="7"/>
      <c r="T262" s="7"/>
      <c r="U262" s="7"/>
      <c r="V262" s="7"/>
      <c r="W262" s="7"/>
    </row>
    <row r="263" spans="1:23" ht="11.25" customHeight="1">
      <c r="A263" s="7"/>
      <c r="B263" s="7"/>
      <c r="C263" s="7"/>
      <c r="D263" s="7"/>
      <c r="E263" s="7"/>
      <c r="F263" s="7"/>
      <c r="G263" s="7"/>
      <c r="H263" s="7"/>
      <c r="I263" s="7"/>
      <c r="J263" s="7"/>
      <c r="K263" s="7"/>
      <c r="L263" s="7"/>
      <c r="M263" s="7"/>
      <c r="N263" s="7"/>
      <c r="O263" s="7"/>
      <c r="P263" s="7"/>
      <c r="Q263" s="7"/>
      <c r="R263" s="7"/>
      <c r="S263" s="7"/>
      <c r="T263" s="7"/>
      <c r="U263" s="7"/>
      <c r="V263" s="7"/>
      <c r="W263" s="7"/>
    </row>
    <row r="264" spans="1:23" ht="11.25" customHeight="1">
      <c r="A264" s="7"/>
      <c r="B264" s="7"/>
      <c r="C264" s="7"/>
      <c r="D264" s="7"/>
      <c r="E264" s="7"/>
      <c r="F264" s="7"/>
      <c r="G264" s="7"/>
      <c r="H264" s="7"/>
      <c r="I264" s="7"/>
      <c r="J264" s="7"/>
      <c r="K264" s="7"/>
      <c r="L264" s="7"/>
      <c r="M264" s="7"/>
      <c r="N264" s="7"/>
      <c r="O264" s="7"/>
      <c r="P264" s="7"/>
      <c r="Q264" s="7"/>
      <c r="R264" s="7"/>
      <c r="S264" s="7"/>
      <c r="T264" s="7"/>
      <c r="U264" s="7"/>
      <c r="V264" s="7"/>
      <c r="W264" s="7"/>
    </row>
    <row r="265" spans="1:23" ht="11.25" customHeight="1">
      <c r="A265" s="7"/>
      <c r="B265" s="7"/>
      <c r="C265" s="7"/>
      <c r="D265" s="7"/>
      <c r="E265" s="7"/>
      <c r="F265" s="7"/>
      <c r="G265" s="7"/>
      <c r="H265" s="7"/>
      <c r="I265" s="7"/>
      <c r="J265" s="7"/>
      <c r="K265" s="7"/>
      <c r="L265" s="7"/>
      <c r="M265" s="7"/>
      <c r="N265" s="7"/>
      <c r="O265" s="7"/>
      <c r="P265" s="7"/>
      <c r="Q265" s="7"/>
      <c r="R265" s="7"/>
      <c r="S265" s="7"/>
      <c r="T265" s="7"/>
      <c r="U265" s="7"/>
      <c r="V265" s="7"/>
      <c r="W265" s="7"/>
    </row>
    <row r="266" spans="1:23" ht="11.25" customHeight="1">
      <c r="A266" s="7"/>
      <c r="B266" s="7"/>
      <c r="C266" s="7"/>
      <c r="D266" s="7"/>
      <c r="E266" s="7"/>
      <c r="F266" s="7"/>
      <c r="G266" s="7"/>
      <c r="H266" s="7"/>
      <c r="I266" s="7"/>
      <c r="J266" s="7"/>
      <c r="K266" s="7"/>
      <c r="L266" s="7"/>
      <c r="M266" s="7"/>
      <c r="N266" s="7"/>
      <c r="O266" s="7"/>
      <c r="P266" s="7"/>
      <c r="Q266" s="7"/>
      <c r="R266" s="7"/>
      <c r="S266" s="7"/>
      <c r="T266" s="7"/>
      <c r="U266" s="7"/>
      <c r="V266" s="7"/>
      <c r="W266" s="7"/>
    </row>
    <row r="267" spans="1:23" ht="11.25" customHeight="1">
      <c r="A267" s="7"/>
      <c r="B267" s="7"/>
      <c r="C267" s="7"/>
      <c r="D267" s="7"/>
      <c r="E267" s="7"/>
      <c r="F267" s="7"/>
      <c r="G267" s="7"/>
      <c r="H267" s="7"/>
      <c r="I267" s="7"/>
      <c r="J267" s="7"/>
      <c r="K267" s="7"/>
      <c r="L267" s="7"/>
      <c r="M267" s="7"/>
      <c r="N267" s="7"/>
      <c r="O267" s="7"/>
      <c r="P267" s="7"/>
      <c r="Q267" s="7"/>
      <c r="R267" s="7"/>
      <c r="S267" s="7"/>
      <c r="T267" s="7"/>
      <c r="U267" s="7"/>
      <c r="V267" s="7"/>
      <c r="W267" s="7"/>
    </row>
    <row r="268" spans="1:23" ht="11.25" customHeight="1">
      <c r="A268" s="7"/>
      <c r="B268" s="7"/>
      <c r="C268" s="7"/>
      <c r="D268" s="7"/>
      <c r="E268" s="7"/>
      <c r="F268" s="7"/>
      <c r="G268" s="7"/>
      <c r="H268" s="7"/>
      <c r="I268" s="7"/>
      <c r="J268" s="7"/>
      <c r="K268" s="7"/>
      <c r="L268" s="7"/>
      <c r="M268" s="7"/>
      <c r="N268" s="7"/>
      <c r="O268" s="7"/>
      <c r="P268" s="7"/>
      <c r="Q268" s="7"/>
      <c r="R268" s="7"/>
      <c r="S268" s="7"/>
      <c r="T268" s="7"/>
      <c r="U268" s="7"/>
      <c r="V268" s="7"/>
      <c r="W268" s="7"/>
    </row>
    <row r="269" spans="1:23" ht="11.25" customHeight="1">
      <c r="A269" s="7"/>
      <c r="B269" s="7"/>
      <c r="C269" s="7"/>
      <c r="D269" s="7"/>
      <c r="E269" s="7"/>
      <c r="F269" s="7"/>
      <c r="G269" s="7"/>
      <c r="H269" s="7"/>
      <c r="I269" s="7"/>
      <c r="J269" s="7"/>
      <c r="K269" s="7"/>
      <c r="L269" s="7"/>
      <c r="M269" s="7"/>
      <c r="N269" s="7"/>
      <c r="O269" s="7"/>
      <c r="P269" s="7"/>
      <c r="Q269" s="7"/>
      <c r="R269" s="7"/>
      <c r="S269" s="7"/>
      <c r="T269" s="7"/>
      <c r="U269" s="7"/>
      <c r="V269" s="7"/>
      <c r="W269" s="7"/>
    </row>
    <row r="270" spans="1:23" ht="11.25" customHeight="1">
      <c r="A270" s="7"/>
      <c r="B270" s="7"/>
      <c r="C270" s="7"/>
      <c r="D270" s="7"/>
      <c r="E270" s="7"/>
      <c r="F270" s="7"/>
      <c r="G270" s="7"/>
      <c r="H270" s="7"/>
      <c r="I270" s="7"/>
      <c r="J270" s="7"/>
      <c r="K270" s="7"/>
      <c r="L270" s="7"/>
      <c r="M270" s="7"/>
      <c r="N270" s="7"/>
      <c r="O270" s="7"/>
      <c r="P270" s="7"/>
      <c r="Q270" s="7"/>
      <c r="R270" s="7"/>
      <c r="S270" s="7"/>
      <c r="T270" s="7"/>
      <c r="U270" s="7"/>
      <c r="V270" s="7"/>
      <c r="W270" s="7"/>
    </row>
    <row r="271" spans="1:23" ht="11.25" customHeight="1">
      <c r="A271" s="7"/>
      <c r="B271" s="7"/>
      <c r="C271" s="7"/>
      <c r="D271" s="7"/>
      <c r="E271" s="7"/>
      <c r="F271" s="7"/>
      <c r="G271" s="7"/>
      <c r="H271" s="7"/>
      <c r="I271" s="7"/>
      <c r="J271" s="7"/>
      <c r="K271" s="7"/>
      <c r="L271" s="7"/>
      <c r="M271" s="7"/>
      <c r="N271" s="7"/>
      <c r="O271" s="7"/>
      <c r="P271" s="7"/>
      <c r="Q271" s="7"/>
      <c r="R271" s="7"/>
      <c r="S271" s="7"/>
      <c r="T271" s="7"/>
      <c r="U271" s="7"/>
      <c r="V271" s="7"/>
      <c r="W271" s="7"/>
    </row>
    <row r="272" spans="1:23" ht="11.25" customHeight="1">
      <c r="A272" s="7"/>
      <c r="B272" s="7"/>
      <c r="C272" s="7"/>
      <c r="D272" s="7"/>
      <c r="E272" s="7"/>
      <c r="F272" s="7"/>
      <c r="G272" s="7"/>
      <c r="H272" s="7"/>
      <c r="I272" s="7"/>
      <c r="J272" s="7"/>
      <c r="K272" s="7"/>
      <c r="L272" s="7"/>
      <c r="M272" s="7"/>
      <c r="N272" s="7"/>
      <c r="O272" s="7"/>
      <c r="P272" s="7"/>
      <c r="Q272" s="7"/>
      <c r="R272" s="7"/>
      <c r="S272" s="7"/>
      <c r="T272" s="7"/>
      <c r="U272" s="7"/>
      <c r="V272" s="7"/>
      <c r="W272" s="7"/>
    </row>
    <row r="273" spans="1:23" ht="11.25" customHeight="1">
      <c r="A273" s="7"/>
      <c r="B273" s="7"/>
      <c r="C273" s="7"/>
      <c r="D273" s="7"/>
      <c r="E273" s="7"/>
      <c r="F273" s="7"/>
      <c r="G273" s="7"/>
      <c r="H273" s="7"/>
      <c r="I273" s="7"/>
      <c r="J273" s="7"/>
      <c r="K273" s="7"/>
      <c r="L273" s="7"/>
      <c r="M273" s="7"/>
      <c r="N273" s="7"/>
      <c r="O273" s="7"/>
      <c r="P273" s="7"/>
      <c r="Q273" s="7"/>
      <c r="R273" s="7"/>
      <c r="S273" s="7"/>
      <c r="T273" s="7"/>
      <c r="U273" s="7"/>
      <c r="V273" s="7"/>
      <c r="W273" s="7"/>
    </row>
    <row r="274" spans="1:23" ht="11.25" customHeight="1">
      <c r="A274" s="7"/>
      <c r="B274" s="7"/>
      <c r="C274" s="7"/>
      <c r="D274" s="7"/>
      <c r="E274" s="7"/>
      <c r="F274" s="7"/>
      <c r="G274" s="7"/>
      <c r="H274" s="7"/>
      <c r="I274" s="7"/>
      <c r="J274" s="7"/>
      <c r="K274" s="7"/>
      <c r="L274" s="7"/>
      <c r="M274" s="7"/>
      <c r="N274" s="7"/>
      <c r="O274" s="7"/>
      <c r="P274" s="7"/>
      <c r="Q274" s="7"/>
      <c r="R274" s="7"/>
      <c r="S274" s="7"/>
      <c r="T274" s="7"/>
      <c r="U274" s="7"/>
      <c r="V274" s="7"/>
      <c r="W274" s="7"/>
    </row>
    <row r="275" spans="1:23" ht="11.25" customHeight="1">
      <c r="A275" s="7"/>
      <c r="B275" s="7"/>
      <c r="C275" s="7"/>
      <c r="D275" s="7"/>
      <c r="E275" s="7"/>
      <c r="F275" s="7"/>
      <c r="G275" s="7"/>
      <c r="H275" s="7"/>
      <c r="I275" s="7"/>
      <c r="J275" s="7"/>
      <c r="K275" s="7"/>
      <c r="L275" s="7"/>
      <c r="M275" s="7"/>
      <c r="N275" s="7"/>
      <c r="O275" s="7"/>
      <c r="P275" s="7"/>
      <c r="Q275" s="7"/>
      <c r="R275" s="7"/>
      <c r="S275" s="7"/>
      <c r="T275" s="7"/>
      <c r="U275" s="7"/>
      <c r="V275" s="7"/>
      <c r="W275" s="7"/>
    </row>
    <row r="276" spans="1:23" ht="11.25" customHeight="1">
      <c r="A276" s="7"/>
      <c r="B276" s="7"/>
      <c r="C276" s="7"/>
      <c r="D276" s="7"/>
      <c r="E276" s="7"/>
      <c r="F276" s="7"/>
      <c r="G276" s="7"/>
      <c r="H276" s="7"/>
      <c r="I276" s="7"/>
      <c r="J276" s="7"/>
      <c r="K276" s="7"/>
      <c r="L276" s="7"/>
      <c r="M276" s="7"/>
      <c r="N276" s="7"/>
      <c r="O276" s="7"/>
      <c r="P276" s="7"/>
      <c r="Q276" s="7"/>
      <c r="R276" s="7"/>
      <c r="S276" s="7"/>
      <c r="T276" s="7"/>
      <c r="U276" s="7"/>
      <c r="V276" s="7"/>
      <c r="W276" s="7"/>
    </row>
    <row r="277" spans="1:23" ht="11.25" customHeight="1">
      <c r="A277" s="7"/>
      <c r="B277" s="7"/>
      <c r="C277" s="7"/>
      <c r="D277" s="7"/>
      <c r="E277" s="7"/>
      <c r="F277" s="7"/>
      <c r="G277" s="7"/>
      <c r="H277" s="7"/>
      <c r="I277" s="7"/>
      <c r="J277" s="7"/>
      <c r="K277" s="7"/>
      <c r="L277" s="7"/>
      <c r="M277" s="7"/>
      <c r="N277" s="7"/>
      <c r="O277" s="7"/>
      <c r="P277" s="7"/>
      <c r="Q277" s="7"/>
      <c r="R277" s="7"/>
      <c r="S277" s="7"/>
      <c r="T277" s="7"/>
      <c r="U277" s="7"/>
      <c r="V277" s="7"/>
      <c r="W277" s="7"/>
    </row>
    <row r="278" spans="1:23" ht="11.25" customHeight="1">
      <c r="A278" s="7"/>
      <c r="B278" s="7"/>
      <c r="C278" s="7"/>
      <c r="D278" s="7"/>
      <c r="E278" s="7"/>
      <c r="F278" s="7"/>
      <c r="G278" s="7"/>
      <c r="H278" s="7"/>
      <c r="I278" s="7"/>
      <c r="J278" s="7"/>
      <c r="K278" s="7"/>
      <c r="L278" s="7"/>
      <c r="M278" s="7"/>
      <c r="N278" s="7"/>
      <c r="O278" s="7"/>
      <c r="P278" s="7"/>
      <c r="Q278" s="7"/>
      <c r="R278" s="7"/>
      <c r="S278" s="7"/>
      <c r="T278" s="7"/>
      <c r="U278" s="7"/>
      <c r="V278" s="7"/>
      <c r="W278" s="7"/>
    </row>
    <row r="279" spans="1:23" ht="11.25" customHeight="1">
      <c r="A279" s="7"/>
      <c r="B279" s="7"/>
      <c r="C279" s="7"/>
      <c r="D279" s="7"/>
      <c r="E279" s="7"/>
      <c r="F279" s="7"/>
      <c r="G279" s="7"/>
      <c r="H279" s="7"/>
      <c r="I279" s="7"/>
      <c r="J279" s="7"/>
      <c r="K279" s="7"/>
      <c r="L279" s="7"/>
      <c r="M279" s="7"/>
      <c r="N279" s="7"/>
      <c r="O279" s="7"/>
      <c r="P279" s="7"/>
      <c r="Q279" s="7"/>
      <c r="R279" s="7"/>
      <c r="S279" s="7"/>
      <c r="T279" s="7"/>
      <c r="U279" s="7"/>
      <c r="V279" s="7"/>
      <c r="W279" s="7"/>
    </row>
    <row r="280" spans="1:23" ht="11.25" customHeight="1">
      <c r="A280" s="7"/>
      <c r="B280" s="7"/>
      <c r="C280" s="7"/>
      <c r="D280" s="7"/>
      <c r="E280" s="7"/>
      <c r="F280" s="7"/>
      <c r="G280" s="7"/>
      <c r="H280" s="7"/>
      <c r="I280" s="7"/>
      <c r="J280" s="7"/>
      <c r="K280" s="7"/>
      <c r="L280" s="7"/>
      <c r="M280" s="7"/>
      <c r="N280" s="7"/>
      <c r="O280" s="7"/>
      <c r="P280" s="7"/>
      <c r="Q280" s="7"/>
      <c r="R280" s="7"/>
      <c r="S280" s="7"/>
      <c r="T280" s="7"/>
      <c r="U280" s="7"/>
      <c r="V280" s="7"/>
      <c r="W280" s="7"/>
    </row>
    <row r="281" spans="1:23" ht="11.25" customHeight="1">
      <c r="A281" s="7"/>
      <c r="B281" s="7"/>
      <c r="C281" s="7"/>
      <c r="D281" s="7"/>
      <c r="E281" s="7"/>
      <c r="F281" s="7"/>
      <c r="G281" s="7"/>
      <c r="H281" s="7"/>
      <c r="I281" s="7"/>
      <c r="J281" s="7"/>
      <c r="K281" s="7"/>
      <c r="L281" s="7"/>
      <c r="M281" s="7"/>
      <c r="N281" s="7"/>
      <c r="O281" s="7"/>
      <c r="P281" s="7"/>
      <c r="Q281" s="7"/>
      <c r="R281" s="7"/>
      <c r="S281" s="7"/>
      <c r="T281" s="7"/>
      <c r="U281" s="7"/>
      <c r="V281" s="7"/>
      <c r="W281" s="7"/>
    </row>
    <row r="282" spans="1:23" ht="11.25" customHeight="1">
      <c r="A282" s="7"/>
      <c r="B282" s="7"/>
      <c r="C282" s="7"/>
      <c r="D282" s="7"/>
      <c r="E282" s="7"/>
      <c r="F282" s="7"/>
      <c r="G282" s="7"/>
      <c r="H282" s="7"/>
      <c r="I282" s="7"/>
      <c r="J282" s="7"/>
      <c r="K282" s="7"/>
      <c r="L282" s="7"/>
      <c r="M282" s="7"/>
      <c r="N282" s="7"/>
      <c r="O282" s="7"/>
      <c r="P282" s="7"/>
      <c r="Q282" s="7"/>
      <c r="R282" s="7"/>
      <c r="S282" s="7"/>
      <c r="T282" s="7"/>
      <c r="U282" s="7"/>
      <c r="V282" s="7"/>
      <c r="W282" s="7"/>
    </row>
    <row r="283" spans="1:23" ht="11.25" customHeight="1">
      <c r="A283" s="7"/>
      <c r="B283" s="7"/>
      <c r="C283" s="7"/>
      <c r="D283" s="7"/>
      <c r="E283" s="7"/>
      <c r="F283" s="7"/>
      <c r="G283" s="7"/>
      <c r="H283" s="7"/>
      <c r="I283" s="7"/>
      <c r="J283" s="7"/>
      <c r="K283" s="7"/>
      <c r="L283" s="7"/>
      <c r="M283" s="7"/>
      <c r="N283" s="7"/>
      <c r="O283" s="7"/>
      <c r="P283" s="7"/>
      <c r="Q283" s="7"/>
      <c r="R283" s="7"/>
      <c r="S283" s="7"/>
      <c r="T283" s="7"/>
      <c r="U283" s="7"/>
      <c r="V283" s="7"/>
      <c r="W283" s="7"/>
    </row>
    <row r="284" spans="1:23" ht="11.25" customHeight="1">
      <c r="A284" s="7"/>
      <c r="B284" s="7"/>
      <c r="C284" s="7"/>
      <c r="D284" s="7"/>
      <c r="E284" s="7"/>
      <c r="F284" s="7"/>
      <c r="G284" s="7"/>
      <c r="H284" s="7"/>
      <c r="I284" s="7"/>
      <c r="J284" s="7"/>
      <c r="K284" s="7"/>
      <c r="L284" s="7"/>
      <c r="M284" s="7"/>
      <c r="N284" s="7"/>
      <c r="O284" s="7"/>
      <c r="P284" s="7"/>
      <c r="Q284" s="7"/>
      <c r="R284" s="7"/>
      <c r="S284" s="7"/>
      <c r="T284" s="7"/>
      <c r="U284" s="7"/>
      <c r="V284" s="7"/>
      <c r="W284" s="7"/>
    </row>
    <row r="285" spans="1:23" ht="11.25" customHeight="1">
      <c r="A285" s="7"/>
      <c r="B285" s="7"/>
      <c r="C285" s="7"/>
      <c r="D285" s="7"/>
      <c r="E285" s="7"/>
      <c r="F285" s="7"/>
      <c r="G285" s="7"/>
      <c r="H285" s="7"/>
      <c r="I285" s="7"/>
      <c r="J285" s="7"/>
      <c r="K285" s="7"/>
      <c r="L285" s="7"/>
      <c r="M285" s="7"/>
      <c r="N285" s="7"/>
      <c r="O285" s="7"/>
      <c r="P285" s="7"/>
      <c r="Q285" s="7"/>
      <c r="R285" s="7"/>
      <c r="S285" s="7"/>
      <c r="T285" s="7"/>
      <c r="U285" s="7"/>
      <c r="V285" s="7"/>
      <c r="W285" s="7"/>
    </row>
    <row r="286" spans="1:23" ht="11.25" customHeight="1">
      <c r="A286" s="7"/>
      <c r="B286" s="7"/>
      <c r="C286" s="7"/>
      <c r="D286" s="7"/>
      <c r="E286" s="7"/>
      <c r="F286" s="7"/>
      <c r="G286" s="7"/>
      <c r="H286" s="7"/>
      <c r="I286" s="7"/>
      <c r="J286" s="7"/>
      <c r="K286" s="7"/>
      <c r="L286" s="7"/>
      <c r="M286" s="7"/>
      <c r="N286" s="7"/>
      <c r="O286" s="7"/>
      <c r="P286" s="7"/>
      <c r="Q286" s="7"/>
      <c r="R286" s="7"/>
      <c r="S286" s="7"/>
      <c r="T286" s="7"/>
      <c r="U286" s="7"/>
      <c r="V286" s="7"/>
      <c r="W286" s="7"/>
    </row>
    <row r="287" spans="1:23" ht="11.25" customHeight="1">
      <c r="A287" s="7"/>
      <c r="B287" s="7"/>
      <c r="C287" s="7"/>
      <c r="D287" s="7"/>
      <c r="E287" s="7"/>
      <c r="F287" s="7"/>
      <c r="G287" s="7"/>
      <c r="H287" s="7"/>
      <c r="I287" s="7"/>
      <c r="J287" s="7"/>
      <c r="K287" s="7"/>
      <c r="L287" s="7"/>
      <c r="M287" s="7"/>
      <c r="N287" s="7"/>
      <c r="O287" s="7"/>
      <c r="P287" s="7"/>
      <c r="Q287" s="7"/>
      <c r="R287" s="7"/>
      <c r="S287" s="7"/>
      <c r="T287" s="7"/>
      <c r="U287" s="7"/>
      <c r="V287" s="7"/>
      <c r="W287" s="7"/>
    </row>
    <row r="288" spans="1:23" ht="11.25" customHeight="1">
      <c r="A288" s="7"/>
      <c r="B288" s="7"/>
      <c r="C288" s="7"/>
      <c r="D288" s="7"/>
      <c r="E288" s="7"/>
      <c r="F288" s="7"/>
      <c r="G288" s="7"/>
      <c r="H288" s="7"/>
      <c r="I288" s="7"/>
      <c r="J288" s="7"/>
      <c r="K288" s="7"/>
      <c r="L288" s="7"/>
      <c r="M288" s="7"/>
      <c r="N288" s="7"/>
      <c r="O288" s="7"/>
      <c r="P288" s="7"/>
      <c r="Q288" s="7"/>
      <c r="R288" s="7"/>
      <c r="S288" s="7"/>
      <c r="T288" s="7"/>
      <c r="U288" s="7"/>
      <c r="V288" s="7"/>
      <c r="W288" s="7"/>
    </row>
    <row r="289" spans="1:23" ht="11.25" customHeight="1">
      <c r="A289" s="7"/>
      <c r="B289" s="7"/>
      <c r="C289" s="7"/>
      <c r="D289" s="7"/>
      <c r="E289" s="7"/>
      <c r="F289" s="7"/>
      <c r="G289" s="7"/>
      <c r="H289" s="7"/>
      <c r="I289" s="7"/>
      <c r="J289" s="7"/>
      <c r="K289" s="7"/>
      <c r="L289" s="7"/>
      <c r="M289" s="7"/>
      <c r="N289" s="7"/>
      <c r="O289" s="7"/>
      <c r="P289" s="7"/>
      <c r="Q289" s="7"/>
      <c r="R289" s="7"/>
      <c r="S289" s="7"/>
      <c r="T289" s="7"/>
      <c r="U289" s="7"/>
      <c r="V289" s="7"/>
      <c r="W289" s="7"/>
    </row>
    <row r="290" spans="1:23" ht="11.25" customHeight="1">
      <c r="A290" s="7"/>
      <c r="B290" s="7"/>
      <c r="C290" s="7"/>
      <c r="D290" s="7"/>
      <c r="E290" s="7"/>
      <c r="F290" s="7"/>
      <c r="G290" s="7"/>
      <c r="H290" s="7"/>
      <c r="I290" s="7"/>
      <c r="J290" s="7"/>
      <c r="K290" s="7"/>
      <c r="L290" s="7"/>
      <c r="M290" s="7"/>
      <c r="N290" s="7"/>
      <c r="O290" s="7"/>
      <c r="P290" s="7"/>
      <c r="Q290" s="7"/>
      <c r="R290" s="7"/>
      <c r="S290" s="7"/>
      <c r="T290" s="7"/>
      <c r="U290" s="7"/>
      <c r="V290" s="7"/>
      <c r="W290" s="7"/>
    </row>
    <row r="291" spans="1:23" ht="11.25" customHeight="1">
      <c r="A291" s="7"/>
      <c r="B291" s="7"/>
      <c r="C291" s="7"/>
      <c r="D291" s="7"/>
      <c r="E291" s="7"/>
      <c r="F291" s="7"/>
      <c r="G291" s="7"/>
      <c r="H291" s="7"/>
      <c r="I291" s="7"/>
      <c r="J291" s="7"/>
      <c r="K291" s="7"/>
      <c r="L291" s="7"/>
      <c r="M291" s="7"/>
      <c r="N291" s="7"/>
      <c r="O291" s="7"/>
      <c r="P291" s="7"/>
      <c r="Q291" s="7"/>
      <c r="R291" s="7"/>
      <c r="S291" s="7"/>
      <c r="T291" s="7"/>
      <c r="U291" s="7"/>
      <c r="V291" s="7"/>
      <c r="W291" s="7"/>
    </row>
    <row r="292" spans="1:23" ht="11.25" customHeight="1">
      <c r="A292" s="7"/>
      <c r="B292" s="7"/>
      <c r="C292" s="7"/>
      <c r="D292" s="7"/>
      <c r="E292" s="7"/>
      <c r="F292" s="7"/>
      <c r="G292" s="7"/>
      <c r="H292" s="7"/>
      <c r="I292" s="7"/>
      <c r="J292" s="7"/>
      <c r="K292" s="7"/>
      <c r="L292" s="7"/>
      <c r="M292" s="7"/>
      <c r="N292" s="7"/>
      <c r="O292" s="7"/>
      <c r="P292" s="7"/>
      <c r="Q292" s="7"/>
      <c r="R292" s="7"/>
      <c r="S292" s="7"/>
      <c r="T292" s="7"/>
      <c r="U292" s="7"/>
      <c r="V292" s="7"/>
      <c r="W292" s="7"/>
    </row>
    <row r="293" spans="1:23" ht="11.25" customHeight="1">
      <c r="A293" s="7"/>
      <c r="B293" s="7"/>
      <c r="C293" s="7"/>
      <c r="D293" s="7"/>
      <c r="E293" s="7"/>
      <c r="F293" s="7"/>
      <c r="G293" s="7"/>
      <c r="H293" s="7"/>
      <c r="I293" s="7"/>
      <c r="J293" s="7"/>
      <c r="K293" s="7"/>
      <c r="L293" s="7"/>
      <c r="M293" s="7"/>
      <c r="N293" s="7"/>
      <c r="O293" s="7"/>
      <c r="P293" s="7"/>
      <c r="Q293" s="7"/>
      <c r="R293" s="7"/>
      <c r="S293" s="7"/>
      <c r="T293" s="7"/>
      <c r="U293" s="7"/>
      <c r="V293" s="7"/>
      <c r="W293" s="7"/>
    </row>
    <row r="294" spans="1:23" ht="11.25" customHeight="1">
      <c r="A294" s="7"/>
      <c r="B294" s="7"/>
      <c r="C294" s="7"/>
      <c r="D294" s="7"/>
      <c r="E294" s="7"/>
      <c r="F294" s="7"/>
      <c r="G294" s="7"/>
      <c r="H294" s="7"/>
      <c r="I294" s="7"/>
      <c r="J294" s="7"/>
      <c r="K294" s="7"/>
      <c r="L294" s="7"/>
      <c r="M294" s="7"/>
      <c r="N294" s="7"/>
      <c r="O294" s="7"/>
      <c r="P294" s="7"/>
      <c r="Q294" s="7"/>
      <c r="R294" s="7"/>
      <c r="S294" s="7"/>
      <c r="T294" s="7"/>
      <c r="U294" s="7"/>
      <c r="V294" s="7"/>
      <c r="W294" s="7"/>
    </row>
    <row r="295" spans="1:23" ht="11.25" customHeight="1">
      <c r="A295" s="7"/>
      <c r="B295" s="7"/>
      <c r="C295" s="7"/>
      <c r="D295" s="7"/>
      <c r="E295" s="7"/>
      <c r="F295" s="7"/>
      <c r="G295" s="7"/>
      <c r="H295" s="7"/>
      <c r="I295" s="7"/>
      <c r="J295" s="7"/>
      <c r="K295" s="7"/>
      <c r="L295" s="7"/>
      <c r="M295" s="7"/>
      <c r="N295" s="7"/>
      <c r="O295" s="7"/>
      <c r="P295" s="7"/>
      <c r="Q295" s="7"/>
      <c r="R295" s="7"/>
      <c r="S295" s="7"/>
      <c r="T295" s="7"/>
      <c r="U295" s="7"/>
      <c r="V295" s="7"/>
      <c r="W295" s="7"/>
    </row>
    <row r="296" spans="1:23" ht="11.25" customHeight="1">
      <c r="A296" s="7"/>
      <c r="B296" s="7"/>
      <c r="C296" s="7"/>
      <c r="D296" s="7"/>
      <c r="E296" s="7"/>
      <c r="F296" s="7"/>
      <c r="G296" s="7"/>
      <c r="H296" s="7"/>
      <c r="I296" s="7"/>
      <c r="J296" s="7"/>
      <c r="K296" s="7"/>
      <c r="L296" s="7"/>
      <c r="M296" s="7"/>
      <c r="N296" s="7"/>
      <c r="O296" s="7"/>
      <c r="P296" s="7"/>
      <c r="Q296" s="7"/>
      <c r="R296" s="7"/>
      <c r="S296" s="7"/>
      <c r="T296" s="7"/>
      <c r="U296" s="7"/>
      <c r="V296" s="7"/>
      <c r="W296" s="7"/>
    </row>
    <row r="297" spans="1:23" ht="11.25" customHeight="1">
      <c r="A297" s="7"/>
      <c r="B297" s="7"/>
      <c r="C297" s="7"/>
      <c r="D297" s="7"/>
      <c r="E297" s="7"/>
      <c r="F297" s="7"/>
      <c r="G297" s="7"/>
      <c r="H297" s="7"/>
      <c r="I297" s="7"/>
      <c r="J297" s="7"/>
      <c r="K297" s="7"/>
      <c r="L297" s="7"/>
      <c r="M297" s="7"/>
      <c r="N297" s="7"/>
      <c r="O297" s="7"/>
      <c r="P297" s="7"/>
      <c r="Q297" s="7"/>
      <c r="R297" s="7"/>
      <c r="S297" s="7"/>
      <c r="T297" s="7"/>
      <c r="U297" s="7"/>
      <c r="V297" s="7"/>
      <c r="W297" s="7"/>
    </row>
    <row r="298" spans="1:23" ht="11.25" customHeight="1">
      <c r="A298" s="7"/>
      <c r="B298" s="7"/>
      <c r="C298" s="7"/>
      <c r="D298" s="7"/>
      <c r="E298" s="7"/>
      <c r="F298" s="7"/>
      <c r="G298" s="7"/>
      <c r="H298" s="7"/>
      <c r="I298" s="7"/>
      <c r="J298" s="7"/>
      <c r="K298" s="7"/>
      <c r="L298" s="7"/>
      <c r="M298" s="7"/>
      <c r="N298" s="7"/>
      <c r="O298" s="7"/>
      <c r="P298" s="7"/>
      <c r="Q298" s="7"/>
      <c r="R298" s="7"/>
      <c r="S298" s="7"/>
      <c r="T298" s="7"/>
      <c r="U298" s="7"/>
      <c r="V298" s="7"/>
      <c r="W298" s="7"/>
    </row>
    <row r="299" spans="1:23" ht="11.25" customHeight="1">
      <c r="A299" s="7"/>
      <c r="B299" s="7"/>
      <c r="C299" s="7"/>
      <c r="D299" s="7"/>
      <c r="E299" s="7"/>
      <c r="F299" s="7"/>
      <c r="G299" s="7"/>
      <c r="H299" s="7"/>
      <c r="I299" s="7"/>
      <c r="J299" s="7"/>
      <c r="K299" s="7"/>
      <c r="L299" s="7"/>
      <c r="M299" s="7"/>
      <c r="N299" s="7"/>
      <c r="O299" s="7"/>
      <c r="P299" s="7"/>
      <c r="Q299" s="7"/>
      <c r="R299" s="7"/>
      <c r="S299" s="7"/>
      <c r="T299" s="7"/>
      <c r="U299" s="7"/>
      <c r="V299" s="7"/>
      <c r="W299" s="7"/>
    </row>
    <row r="300" spans="1:23" ht="11.25" customHeight="1">
      <c r="A300" s="7"/>
      <c r="B300" s="7"/>
      <c r="C300" s="7"/>
      <c r="D300" s="7"/>
      <c r="E300" s="7"/>
      <c r="F300" s="7"/>
      <c r="G300" s="7"/>
      <c r="H300" s="7"/>
      <c r="I300" s="7"/>
      <c r="J300" s="7"/>
      <c r="K300" s="7"/>
      <c r="L300" s="7"/>
      <c r="M300" s="7"/>
      <c r="N300" s="7"/>
      <c r="O300" s="7"/>
      <c r="P300" s="7"/>
      <c r="Q300" s="7"/>
      <c r="R300" s="7"/>
      <c r="S300" s="7"/>
      <c r="T300" s="7"/>
      <c r="U300" s="7"/>
      <c r="V300" s="7"/>
      <c r="W300" s="7"/>
    </row>
    <row r="301" spans="1:23" ht="11.25" customHeight="1">
      <c r="A301" s="7"/>
      <c r="B301" s="7"/>
      <c r="C301" s="7"/>
      <c r="D301" s="7"/>
      <c r="E301" s="7"/>
      <c r="F301" s="7"/>
      <c r="G301" s="7"/>
      <c r="H301" s="7"/>
      <c r="I301" s="7"/>
      <c r="J301" s="7"/>
      <c r="K301" s="7"/>
      <c r="L301" s="7"/>
      <c r="M301" s="7"/>
      <c r="N301" s="7"/>
      <c r="O301" s="7"/>
      <c r="P301" s="7"/>
      <c r="Q301" s="7"/>
      <c r="R301" s="7"/>
      <c r="S301" s="7"/>
      <c r="T301" s="7"/>
      <c r="U301" s="7"/>
      <c r="V301" s="7"/>
      <c r="W301" s="7"/>
    </row>
    <row r="302" spans="1:23" ht="11.25" customHeight="1">
      <c r="A302" s="7"/>
      <c r="B302" s="7"/>
      <c r="C302" s="7"/>
      <c r="D302" s="7"/>
      <c r="E302" s="7"/>
      <c r="F302" s="7"/>
      <c r="G302" s="7"/>
      <c r="H302" s="7"/>
      <c r="I302" s="7"/>
      <c r="J302" s="7"/>
      <c r="K302" s="7"/>
      <c r="L302" s="7"/>
      <c r="M302" s="7"/>
      <c r="N302" s="7"/>
      <c r="O302" s="7"/>
      <c r="P302" s="7"/>
      <c r="Q302" s="7"/>
      <c r="R302" s="7"/>
      <c r="S302" s="7"/>
      <c r="T302" s="7"/>
      <c r="U302" s="7"/>
      <c r="V302" s="7"/>
      <c r="W302" s="7"/>
    </row>
    <row r="303" spans="1:23" ht="11.25" customHeight="1">
      <c r="A303" s="7"/>
      <c r="B303" s="7"/>
      <c r="C303" s="7"/>
      <c r="D303" s="7"/>
      <c r="E303" s="7"/>
      <c r="F303" s="7"/>
      <c r="G303" s="7"/>
      <c r="H303" s="7"/>
      <c r="I303" s="7"/>
      <c r="J303" s="7"/>
      <c r="K303" s="7"/>
      <c r="L303" s="7"/>
      <c r="M303" s="7"/>
      <c r="N303" s="7"/>
      <c r="O303" s="7"/>
      <c r="P303" s="7"/>
      <c r="Q303" s="7"/>
      <c r="R303" s="7"/>
      <c r="S303" s="7"/>
      <c r="T303" s="7"/>
      <c r="U303" s="7"/>
      <c r="V303" s="7"/>
      <c r="W303" s="7"/>
    </row>
    <row r="304" spans="1:23" ht="11.25" customHeight="1">
      <c r="A304" s="7"/>
      <c r="B304" s="7"/>
      <c r="C304" s="7"/>
      <c r="D304" s="7"/>
      <c r="E304" s="7"/>
      <c r="F304" s="7"/>
      <c r="G304" s="7"/>
      <c r="H304" s="7"/>
      <c r="I304" s="7"/>
      <c r="J304" s="7"/>
      <c r="K304" s="7"/>
      <c r="L304" s="7"/>
      <c r="M304" s="7"/>
      <c r="N304" s="7"/>
      <c r="O304" s="7"/>
      <c r="P304" s="7"/>
      <c r="Q304" s="7"/>
      <c r="R304" s="7"/>
      <c r="S304" s="7"/>
      <c r="T304" s="7"/>
      <c r="U304" s="7"/>
      <c r="V304" s="7"/>
      <c r="W304" s="7"/>
    </row>
    <row r="305" spans="1:23" ht="11.25" customHeight="1">
      <c r="A305" s="7"/>
      <c r="B305" s="7"/>
      <c r="C305" s="7"/>
      <c r="D305" s="7"/>
      <c r="E305" s="7"/>
      <c r="F305" s="7"/>
      <c r="G305" s="7"/>
      <c r="H305" s="7"/>
      <c r="I305" s="7"/>
      <c r="J305" s="7"/>
      <c r="K305" s="7"/>
      <c r="L305" s="7"/>
      <c r="M305" s="7"/>
      <c r="N305" s="7"/>
      <c r="O305" s="7"/>
      <c r="P305" s="7"/>
      <c r="Q305" s="7"/>
      <c r="R305" s="7"/>
      <c r="S305" s="7"/>
      <c r="T305" s="7"/>
      <c r="U305" s="7"/>
      <c r="V305" s="7"/>
      <c r="W305" s="7"/>
    </row>
    <row r="306" spans="1:23" ht="11.25" customHeight="1">
      <c r="A306" s="7"/>
      <c r="B306" s="7"/>
      <c r="C306" s="7"/>
      <c r="D306" s="7"/>
      <c r="E306" s="7"/>
      <c r="F306" s="7"/>
      <c r="G306" s="7"/>
      <c r="H306" s="7"/>
      <c r="I306" s="7"/>
      <c r="J306" s="7"/>
      <c r="K306" s="7"/>
      <c r="L306" s="7"/>
      <c r="M306" s="7"/>
      <c r="N306" s="7"/>
      <c r="O306" s="7"/>
      <c r="P306" s="7"/>
      <c r="Q306" s="7"/>
      <c r="R306" s="7"/>
      <c r="S306" s="7"/>
      <c r="T306" s="7"/>
      <c r="U306" s="7"/>
      <c r="V306" s="7"/>
      <c r="W306" s="7"/>
    </row>
    <row r="307" spans="1:23" ht="11.25" customHeight="1">
      <c r="A307" s="7"/>
      <c r="B307" s="7"/>
      <c r="C307" s="7"/>
      <c r="D307" s="7"/>
      <c r="E307" s="7"/>
      <c r="F307" s="7"/>
      <c r="G307" s="7"/>
      <c r="H307" s="7"/>
      <c r="I307" s="7"/>
      <c r="J307" s="7"/>
      <c r="K307" s="7"/>
      <c r="L307" s="7"/>
      <c r="M307" s="7"/>
      <c r="N307" s="7"/>
      <c r="O307" s="7"/>
      <c r="P307" s="7"/>
      <c r="Q307" s="7"/>
      <c r="R307" s="7"/>
      <c r="S307" s="7"/>
      <c r="T307" s="7"/>
      <c r="U307" s="7"/>
      <c r="V307" s="7"/>
      <c r="W307" s="7"/>
    </row>
    <row r="308" spans="1:23" ht="11.25" customHeight="1">
      <c r="A308" s="7"/>
      <c r="B308" s="7"/>
      <c r="C308" s="7"/>
      <c r="D308" s="7"/>
      <c r="E308" s="7"/>
      <c r="F308" s="7"/>
      <c r="G308" s="7"/>
      <c r="H308" s="7"/>
      <c r="I308" s="7"/>
      <c r="J308" s="7"/>
      <c r="K308" s="7"/>
      <c r="L308" s="7"/>
      <c r="M308" s="7"/>
      <c r="N308" s="7"/>
      <c r="O308" s="7"/>
      <c r="P308" s="7"/>
      <c r="Q308" s="7"/>
      <c r="R308" s="7"/>
      <c r="S308" s="7"/>
      <c r="T308" s="7"/>
      <c r="U308" s="7"/>
      <c r="V308" s="7"/>
      <c r="W308" s="7"/>
    </row>
    <row r="309" spans="1:23" ht="11.25" customHeight="1">
      <c r="A309" s="7"/>
      <c r="B309" s="7"/>
      <c r="C309" s="7"/>
      <c r="D309" s="7"/>
      <c r="E309" s="7"/>
      <c r="F309" s="7"/>
      <c r="G309" s="7"/>
      <c r="H309" s="7"/>
      <c r="I309" s="7"/>
      <c r="J309" s="7"/>
      <c r="K309" s="7"/>
      <c r="L309" s="7"/>
      <c r="M309" s="7"/>
      <c r="N309" s="7"/>
      <c r="O309" s="7"/>
      <c r="P309" s="7"/>
      <c r="Q309" s="7"/>
      <c r="R309" s="7"/>
      <c r="S309" s="7"/>
      <c r="T309" s="7"/>
      <c r="U309" s="7"/>
      <c r="V309" s="7"/>
      <c r="W309" s="7"/>
    </row>
    <row r="310" spans="1:23" ht="11.25" customHeight="1">
      <c r="A310" s="7"/>
      <c r="B310" s="7"/>
      <c r="C310" s="7"/>
      <c r="D310" s="7"/>
      <c r="E310" s="7"/>
      <c r="F310" s="7"/>
      <c r="G310" s="7"/>
      <c r="H310" s="7"/>
      <c r="I310" s="7"/>
      <c r="J310" s="7"/>
      <c r="K310" s="7"/>
      <c r="L310" s="7"/>
      <c r="M310" s="7"/>
      <c r="N310" s="7"/>
      <c r="O310" s="7"/>
      <c r="P310" s="7"/>
      <c r="Q310" s="7"/>
      <c r="R310" s="7"/>
      <c r="S310" s="7"/>
      <c r="T310" s="7"/>
      <c r="U310" s="7"/>
      <c r="V310" s="7"/>
      <c r="W310" s="7"/>
    </row>
    <row r="311" spans="1:23" ht="11.25" customHeight="1">
      <c r="A311" s="7"/>
      <c r="B311" s="7"/>
      <c r="C311" s="7"/>
      <c r="D311" s="7"/>
      <c r="E311" s="7"/>
      <c r="F311" s="7"/>
      <c r="G311" s="7"/>
      <c r="H311" s="7"/>
      <c r="I311" s="7"/>
      <c r="J311" s="7"/>
      <c r="K311" s="7"/>
      <c r="L311" s="7"/>
      <c r="M311" s="7"/>
      <c r="N311" s="7"/>
      <c r="O311" s="7"/>
      <c r="P311" s="7"/>
      <c r="Q311" s="7"/>
      <c r="R311" s="7"/>
      <c r="S311" s="7"/>
      <c r="T311" s="7"/>
      <c r="U311" s="7"/>
      <c r="V311" s="7"/>
      <c r="W311" s="7"/>
    </row>
    <row r="312" spans="1:23" ht="11.25" customHeight="1">
      <c r="A312" s="7"/>
      <c r="B312" s="7"/>
      <c r="C312" s="7"/>
      <c r="D312" s="7"/>
      <c r="E312" s="7"/>
      <c r="F312" s="7"/>
      <c r="G312" s="7"/>
      <c r="H312" s="7"/>
      <c r="I312" s="7"/>
      <c r="J312" s="7"/>
      <c r="K312" s="7"/>
      <c r="L312" s="7"/>
      <c r="M312" s="7"/>
      <c r="N312" s="7"/>
      <c r="O312" s="7"/>
      <c r="P312" s="7"/>
      <c r="Q312" s="7"/>
      <c r="R312" s="7"/>
      <c r="S312" s="7"/>
      <c r="T312" s="7"/>
      <c r="U312" s="7"/>
      <c r="V312" s="7"/>
      <c r="W312" s="7"/>
    </row>
    <row r="313" spans="1:23" ht="11.25" customHeight="1">
      <c r="A313" s="7"/>
      <c r="B313" s="7"/>
      <c r="C313" s="7"/>
      <c r="D313" s="7"/>
      <c r="E313" s="7"/>
      <c r="F313" s="7"/>
      <c r="G313" s="7"/>
      <c r="H313" s="7"/>
      <c r="I313" s="7"/>
      <c r="J313" s="7"/>
      <c r="K313" s="7"/>
      <c r="L313" s="7"/>
      <c r="M313" s="7"/>
      <c r="N313" s="7"/>
      <c r="O313" s="7"/>
      <c r="P313" s="7"/>
      <c r="Q313" s="7"/>
      <c r="R313" s="7"/>
      <c r="S313" s="7"/>
      <c r="T313" s="7"/>
      <c r="U313" s="7"/>
      <c r="V313" s="7"/>
      <c r="W313" s="7"/>
    </row>
    <row r="314" spans="1:23" ht="11.25" customHeight="1">
      <c r="A314" s="7"/>
      <c r="B314" s="7"/>
      <c r="C314" s="7"/>
      <c r="D314" s="7"/>
      <c r="E314" s="7"/>
      <c r="F314" s="7"/>
      <c r="G314" s="7"/>
      <c r="H314" s="7"/>
      <c r="I314" s="7"/>
      <c r="J314" s="7"/>
      <c r="K314" s="7"/>
      <c r="L314" s="7"/>
      <c r="M314" s="7"/>
      <c r="N314" s="7"/>
      <c r="O314" s="7"/>
      <c r="P314" s="7"/>
      <c r="Q314" s="7"/>
      <c r="R314" s="7"/>
      <c r="S314" s="7"/>
      <c r="T314" s="7"/>
      <c r="U314" s="7"/>
      <c r="V314" s="7"/>
      <c r="W314" s="7"/>
    </row>
    <row r="315" spans="1:23" ht="11.25" customHeight="1">
      <c r="A315" s="7"/>
      <c r="B315" s="7"/>
      <c r="C315" s="7"/>
      <c r="D315" s="7"/>
      <c r="E315" s="7"/>
      <c r="F315" s="7"/>
      <c r="G315" s="7"/>
      <c r="H315" s="7"/>
      <c r="I315" s="7"/>
      <c r="J315" s="7"/>
      <c r="K315" s="7"/>
      <c r="L315" s="7"/>
      <c r="M315" s="7"/>
      <c r="N315" s="7"/>
      <c r="O315" s="7"/>
      <c r="P315" s="7"/>
      <c r="Q315" s="7"/>
      <c r="R315" s="7"/>
      <c r="S315" s="7"/>
      <c r="T315" s="7"/>
      <c r="U315" s="7"/>
      <c r="V315" s="7"/>
      <c r="W315" s="7"/>
    </row>
    <row r="316" spans="1:23" ht="11.25" customHeight="1">
      <c r="A316" s="7"/>
      <c r="B316" s="7"/>
      <c r="C316" s="7"/>
      <c r="D316" s="7"/>
      <c r="E316" s="7"/>
      <c r="F316" s="7"/>
      <c r="G316" s="7"/>
      <c r="H316" s="7"/>
      <c r="I316" s="7"/>
      <c r="J316" s="7"/>
      <c r="K316" s="7"/>
      <c r="L316" s="7"/>
      <c r="M316" s="7"/>
      <c r="N316" s="7"/>
      <c r="O316" s="7"/>
      <c r="P316" s="7"/>
      <c r="Q316" s="7"/>
      <c r="R316" s="7"/>
      <c r="S316" s="7"/>
      <c r="T316" s="7"/>
      <c r="U316" s="7"/>
      <c r="V316" s="7"/>
      <c r="W316" s="7"/>
    </row>
    <row r="317" spans="1:23" ht="11.25" customHeight="1">
      <c r="A317" s="7"/>
      <c r="B317" s="7"/>
      <c r="C317" s="7"/>
      <c r="D317" s="7"/>
      <c r="E317" s="7"/>
      <c r="F317" s="7"/>
      <c r="G317" s="7"/>
      <c r="H317" s="7"/>
      <c r="I317" s="7"/>
      <c r="J317" s="7"/>
      <c r="K317" s="7"/>
      <c r="L317" s="7"/>
      <c r="M317" s="7"/>
      <c r="N317" s="7"/>
      <c r="O317" s="7"/>
      <c r="P317" s="7"/>
      <c r="Q317" s="7"/>
      <c r="R317" s="7"/>
      <c r="S317" s="7"/>
      <c r="T317" s="7"/>
      <c r="U317" s="7"/>
      <c r="V317" s="7"/>
      <c r="W317" s="7"/>
    </row>
    <row r="318" spans="1:23" ht="11.25" customHeight="1">
      <c r="A318" s="7"/>
      <c r="B318" s="7"/>
      <c r="C318" s="7"/>
      <c r="D318" s="7"/>
      <c r="E318" s="7"/>
      <c r="F318" s="7"/>
      <c r="G318" s="7"/>
      <c r="H318" s="7"/>
      <c r="I318" s="7"/>
      <c r="J318" s="7"/>
      <c r="K318" s="7"/>
      <c r="L318" s="7"/>
      <c r="M318" s="7"/>
      <c r="N318" s="7"/>
      <c r="O318" s="7"/>
      <c r="P318" s="7"/>
      <c r="Q318" s="7"/>
      <c r="R318" s="7"/>
      <c r="S318" s="7"/>
      <c r="T318" s="7"/>
      <c r="U318" s="7"/>
      <c r="V318" s="7"/>
      <c r="W318" s="7"/>
    </row>
    <row r="319" spans="1:23" ht="11.25" customHeight="1">
      <c r="A319" s="7"/>
      <c r="B319" s="7"/>
      <c r="C319" s="7"/>
      <c r="D319" s="7"/>
      <c r="E319" s="7"/>
      <c r="F319" s="7"/>
      <c r="G319" s="7"/>
      <c r="H319" s="7"/>
      <c r="I319" s="7"/>
      <c r="J319" s="7"/>
      <c r="K319" s="7"/>
      <c r="L319" s="7"/>
      <c r="M319" s="7"/>
      <c r="N319" s="7"/>
      <c r="O319" s="7"/>
      <c r="P319" s="7"/>
      <c r="Q319" s="7"/>
      <c r="R319" s="7"/>
      <c r="S319" s="7"/>
      <c r="T319" s="7"/>
      <c r="U319" s="7"/>
      <c r="V319" s="7"/>
      <c r="W319" s="7"/>
    </row>
    <row r="320" spans="1:23" ht="11.25" customHeight="1">
      <c r="A320" s="7"/>
      <c r="B320" s="7"/>
      <c r="C320" s="7"/>
      <c r="D320" s="7"/>
      <c r="E320" s="7"/>
      <c r="F320" s="7"/>
      <c r="G320" s="7"/>
      <c r="H320" s="7"/>
      <c r="I320" s="7"/>
      <c r="J320" s="7"/>
      <c r="K320" s="7"/>
      <c r="L320" s="7"/>
      <c r="M320" s="7"/>
      <c r="N320" s="7"/>
      <c r="O320" s="7"/>
      <c r="P320" s="7"/>
      <c r="Q320" s="7"/>
      <c r="R320" s="7"/>
      <c r="S320" s="7"/>
      <c r="T320" s="7"/>
      <c r="U320" s="7"/>
      <c r="V320" s="7"/>
      <c r="W320" s="7"/>
    </row>
    <row r="321" spans="1:23" ht="11.25" customHeight="1">
      <c r="A321" s="7"/>
      <c r="B321" s="7"/>
      <c r="C321" s="7"/>
      <c r="D321" s="7"/>
      <c r="E321" s="7"/>
      <c r="F321" s="7"/>
      <c r="G321" s="7"/>
      <c r="H321" s="7"/>
      <c r="I321" s="7"/>
      <c r="J321" s="7"/>
      <c r="K321" s="7"/>
      <c r="L321" s="7"/>
      <c r="M321" s="7"/>
      <c r="N321" s="7"/>
      <c r="O321" s="7"/>
      <c r="P321" s="7"/>
      <c r="Q321" s="7"/>
      <c r="R321" s="7"/>
      <c r="S321" s="7"/>
      <c r="T321" s="7"/>
      <c r="U321" s="7"/>
      <c r="V321" s="7"/>
      <c r="W321" s="7"/>
    </row>
    <row r="322" spans="1:23" ht="11.25" customHeight="1">
      <c r="A322" s="7"/>
      <c r="B322" s="7"/>
      <c r="C322" s="7"/>
      <c r="D322" s="7"/>
      <c r="E322" s="7"/>
      <c r="F322" s="7"/>
      <c r="G322" s="7"/>
      <c r="H322" s="7"/>
      <c r="I322" s="7"/>
      <c r="J322" s="7"/>
      <c r="K322" s="7"/>
      <c r="L322" s="7"/>
      <c r="M322" s="7"/>
      <c r="N322" s="7"/>
      <c r="O322" s="7"/>
      <c r="P322" s="7"/>
      <c r="Q322" s="7"/>
      <c r="R322" s="7"/>
      <c r="S322" s="7"/>
      <c r="T322" s="7"/>
      <c r="U322" s="7"/>
      <c r="V322" s="7"/>
      <c r="W322" s="7"/>
    </row>
    <row r="323" spans="1:23" ht="11.25" customHeight="1">
      <c r="A323" s="7"/>
      <c r="B323" s="7"/>
      <c r="C323" s="7"/>
      <c r="D323" s="7"/>
      <c r="E323" s="7"/>
      <c r="F323" s="7"/>
      <c r="G323" s="7"/>
      <c r="H323" s="7"/>
      <c r="I323" s="7"/>
      <c r="J323" s="7"/>
      <c r="K323" s="7"/>
      <c r="L323" s="7"/>
      <c r="M323" s="7"/>
      <c r="N323" s="7"/>
      <c r="O323" s="7"/>
      <c r="P323" s="7"/>
      <c r="Q323" s="7"/>
      <c r="R323" s="7"/>
      <c r="S323" s="7"/>
      <c r="T323" s="7"/>
      <c r="U323" s="7"/>
      <c r="V323" s="7"/>
      <c r="W323" s="7"/>
    </row>
    <row r="324" spans="1:23" ht="11.25" customHeight="1">
      <c r="A324" s="7"/>
      <c r="B324" s="7"/>
      <c r="C324" s="7"/>
      <c r="D324" s="7"/>
      <c r="E324" s="7"/>
      <c r="F324" s="7"/>
      <c r="G324" s="7"/>
      <c r="H324" s="7"/>
      <c r="I324" s="7"/>
      <c r="J324" s="7"/>
      <c r="K324" s="7"/>
      <c r="L324" s="7"/>
      <c r="M324" s="7"/>
      <c r="N324" s="7"/>
      <c r="O324" s="7"/>
      <c r="P324" s="7"/>
      <c r="Q324" s="7"/>
      <c r="R324" s="7"/>
      <c r="S324" s="7"/>
      <c r="T324" s="7"/>
      <c r="U324" s="7"/>
      <c r="V324" s="7"/>
      <c r="W324" s="7"/>
    </row>
    <row r="325" spans="1:23" ht="11.25" customHeight="1">
      <c r="A325" s="7"/>
      <c r="B325" s="7"/>
      <c r="C325" s="7"/>
      <c r="D325" s="7"/>
      <c r="E325" s="7"/>
      <c r="F325" s="7"/>
      <c r="G325" s="7"/>
      <c r="H325" s="7"/>
      <c r="I325" s="7"/>
      <c r="J325" s="7"/>
      <c r="K325" s="7"/>
      <c r="L325" s="7"/>
      <c r="M325" s="7"/>
      <c r="N325" s="7"/>
      <c r="O325" s="7"/>
      <c r="P325" s="7"/>
      <c r="Q325" s="7"/>
      <c r="R325" s="7"/>
      <c r="S325" s="7"/>
      <c r="T325" s="7"/>
      <c r="U325" s="7"/>
      <c r="V325" s="7"/>
      <c r="W325" s="7"/>
    </row>
    <row r="326" spans="1:23" ht="11.25" customHeight="1">
      <c r="A326" s="7"/>
      <c r="B326" s="7"/>
      <c r="C326" s="7"/>
      <c r="D326" s="7"/>
      <c r="E326" s="7"/>
      <c r="F326" s="7"/>
      <c r="G326" s="7"/>
      <c r="H326" s="7"/>
      <c r="I326" s="7"/>
      <c r="J326" s="7"/>
      <c r="K326" s="7"/>
      <c r="L326" s="7"/>
      <c r="M326" s="7"/>
      <c r="N326" s="7"/>
      <c r="O326" s="7"/>
      <c r="P326" s="7"/>
      <c r="Q326" s="7"/>
      <c r="R326" s="7"/>
      <c r="S326" s="7"/>
      <c r="T326" s="7"/>
      <c r="U326" s="7"/>
      <c r="V326" s="7"/>
      <c r="W326" s="7"/>
    </row>
    <row r="327" spans="1:23" ht="11.25" customHeight="1">
      <c r="A327" s="7"/>
      <c r="B327" s="7"/>
      <c r="C327" s="7"/>
      <c r="D327" s="7"/>
      <c r="E327" s="7"/>
      <c r="F327" s="7"/>
      <c r="G327" s="7"/>
      <c r="H327" s="7"/>
      <c r="I327" s="7"/>
      <c r="J327" s="7"/>
      <c r="K327" s="7"/>
      <c r="L327" s="7"/>
      <c r="M327" s="7"/>
      <c r="N327" s="7"/>
      <c r="O327" s="7"/>
      <c r="P327" s="7"/>
      <c r="Q327" s="7"/>
      <c r="R327" s="7"/>
      <c r="S327" s="7"/>
      <c r="T327" s="7"/>
      <c r="U327" s="7"/>
      <c r="V327" s="7"/>
      <c r="W327" s="7"/>
    </row>
    <row r="328" spans="1:23" ht="11.25" customHeight="1">
      <c r="A328" s="7"/>
      <c r="B328" s="7"/>
      <c r="C328" s="7"/>
      <c r="D328" s="7"/>
      <c r="E328" s="7"/>
      <c r="F328" s="7"/>
      <c r="G328" s="7"/>
      <c r="H328" s="7"/>
      <c r="I328" s="7"/>
      <c r="J328" s="7"/>
      <c r="K328" s="7"/>
      <c r="L328" s="7"/>
      <c r="M328" s="7"/>
      <c r="N328" s="7"/>
      <c r="O328" s="7"/>
      <c r="P328" s="7"/>
      <c r="Q328" s="7"/>
      <c r="R328" s="7"/>
      <c r="S328" s="7"/>
      <c r="T328" s="7"/>
      <c r="U328" s="7"/>
      <c r="V328" s="7"/>
      <c r="W328" s="7"/>
    </row>
    <row r="329" spans="1:23" ht="11.25" customHeight="1">
      <c r="A329" s="7"/>
      <c r="B329" s="7"/>
      <c r="C329" s="7"/>
      <c r="D329" s="7"/>
      <c r="E329" s="7"/>
      <c r="F329" s="7"/>
      <c r="G329" s="7"/>
      <c r="H329" s="7"/>
      <c r="I329" s="7"/>
      <c r="J329" s="7"/>
      <c r="K329" s="7"/>
      <c r="L329" s="7"/>
      <c r="M329" s="7"/>
      <c r="N329" s="7"/>
      <c r="O329" s="7"/>
      <c r="P329" s="7"/>
      <c r="Q329" s="7"/>
      <c r="R329" s="7"/>
      <c r="S329" s="7"/>
      <c r="T329" s="7"/>
      <c r="U329" s="7"/>
      <c r="V329" s="7"/>
      <c r="W329" s="7"/>
    </row>
    <row r="330" spans="1:23" ht="11.25" customHeight="1">
      <c r="A330" s="7"/>
      <c r="B330" s="7"/>
      <c r="C330" s="7"/>
      <c r="D330" s="7"/>
      <c r="E330" s="7"/>
      <c r="F330" s="7"/>
      <c r="G330" s="7"/>
      <c r="H330" s="7"/>
      <c r="I330" s="7"/>
      <c r="J330" s="7"/>
      <c r="K330" s="7"/>
      <c r="L330" s="7"/>
      <c r="M330" s="7"/>
      <c r="N330" s="7"/>
      <c r="O330" s="7"/>
      <c r="P330" s="7"/>
      <c r="Q330" s="7"/>
      <c r="R330" s="7"/>
      <c r="S330" s="7"/>
      <c r="T330" s="7"/>
      <c r="U330" s="7"/>
      <c r="V330" s="7"/>
      <c r="W330" s="7"/>
    </row>
    <row r="331" spans="1:23" ht="11.25" customHeight="1">
      <c r="A331" s="7"/>
      <c r="B331" s="7"/>
      <c r="C331" s="7"/>
      <c r="D331" s="7"/>
      <c r="E331" s="7"/>
      <c r="F331" s="7"/>
      <c r="G331" s="7"/>
      <c r="H331" s="7"/>
      <c r="I331" s="7"/>
      <c r="J331" s="7"/>
      <c r="K331" s="7"/>
      <c r="L331" s="7"/>
      <c r="M331" s="7"/>
      <c r="N331" s="7"/>
      <c r="O331" s="7"/>
      <c r="P331" s="7"/>
      <c r="Q331" s="7"/>
      <c r="R331" s="7"/>
      <c r="S331" s="7"/>
      <c r="T331" s="7"/>
      <c r="U331" s="7"/>
      <c r="V331" s="7"/>
      <c r="W331" s="7"/>
    </row>
    <row r="332" spans="1:23" ht="11.25" customHeight="1">
      <c r="A332" s="7"/>
      <c r="B332" s="7"/>
      <c r="C332" s="7"/>
      <c r="D332" s="7"/>
      <c r="E332" s="7"/>
      <c r="F332" s="7"/>
      <c r="G332" s="7"/>
      <c r="H332" s="7"/>
      <c r="I332" s="7"/>
      <c r="J332" s="7"/>
      <c r="K332" s="7"/>
      <c r="L332" s="7"/>
      <c r="M332" s="7"/>
      <c r="N332" s="7"/>
      <c r="O332" s="7"/>
      <c r="P332" s="7"/>
      <c r="Q332" s="7"/>
      <c r="R332" s="7"/>
      <c r="S332" s="7"/>
      <c r="T332" s="7"/>
      <c r="U332" s="7"/>
      <c r="V332" s="7"/>
      <c r="W332" s="7"/>
    </row>
    <row r="333" spans="1:23" ht="11.25" customHeight="1">
      <c r="A333" s="7"/>
      <c r="B333" s="7"/>
      <c r="C333" s="7"/>
      <c r="D333" s="7"/>
      <c r="E333" s="7"/>
      <c r="F333" s="7"/>
      <c r="G333" s="7"/>
      <c r="H333" s="7"/>
      <c r="I333" s="7"/>
      <c r="J333" s="7"/>
      <c r="K333" s="7"/>
      <c r="L333" s="7"/>
      <c r="M333" s="7"/>
      <c r="N333" s="7"/>
      <c r="O333" s="7"/>
      <c r="P333" s="7"/>
      <c r="Q333" s="7"/>
      <c r="R333" s="7"/>
      <c r="S333" s="7"/>
      <c r="T333" s="7"/>
      <c r="U333" s="7"/>
      <c r="V333" s="7"/>
      <c r="W333" s="7"/>
    </row>
    <row r="334" spans="1:23" ht="11.25" customHeight="1">
      <c r="A334" s="7"/>
      <c r="B334" s="7"/>
      <c r="C334" s="7"/>
      <c r="D334" s="7"/>
      <c r="E334" s="7"/>
      <c r="F334" s="7"/>
      <c r="G334" s="7"/>
      <c r="H334" s="7"/>
      <c r="I334" s="7"/>
      <c r="J334" s="7"/>
      <c r="K334" s="7"/>
      <c r="L334" s="7"/>
      <c r="M334" s="7"/>
      <c r="N334" s="7"/>
      <c r="O334" s="7"/>
      <c r="P334" s="7"/>
      <c r="Q334" s="7"/>
      <c r="R334" s="7"/>
      <c r="S334" s="7"/>
      <c r="T334" s="7"/>
      <c r="U334" s="7"/>
      <c r="V334" s="7"/>
      <c r="W334" s="7"/>
    </row>
    <row r="335" spans="1:23" ht="11.25" customHeight="1">
      <c r="A335" s="7"/>
      <c r="B335" s="7"/>
      <c r="C335" s="7"/>
      <c r="D335" s="7"/>
      <c r="E335" s="7"/>
      <c r="F335" s="7"/>
      <c r="G335" s="7"/>
      <c r="H335" s="7"/>
      <c r="I335" s="7"/>
      <c r="J335" s="7"/>
      <c r="K335" s="7"/>
      <c r="L335" s="7"/>
      <c r="M335" s="7"/>
      <c r="N335" s="7"/>
      <c r="O335" s="7"/>
      <c r="P335" s="7"/>
      <c r="Q335" s="7"/>
      <c r="R335" s="7"/>
      <c r="S335" s="7"/>
      <c r="T335" s="7"/>
      <c r="U335" s="7"/>
      <c r="V335" s="7"/>
      <c r="W335" s="7"/>
    </row>
    <row r="336" spans="1:23" ht="11.25" customHeight="1">
      <c r="A336" s="7"/>
      <c r="B336" s="7"/>
      <c r="C336" s="7"/>
      <c r="D336" s="7"/>
      <c r="E336" s="7"/>
      <c r="F336" s="7"/>
      <c r="G336" s="7"/>
      <c r="H336" s="7"/>
      <c r="I336" s="7"/>
      <c r="J336" s="7"/>
      <c r="K336" s="7"/>
      <c r="L336" s="7"/>
      <c r="M336" s="7"/>
      <c r="N336" s="7"/>
      <c r="O336" s="7"/>
      <c r="P336" s="7"/>
      <c r="Q336" s="7"/>
      <c r="R336" s="7"/>
      <c r="S336" s="7"/>
      <c r="T336" s="7"/>
      <c r="U336" s="7"/>
      <c r="V336" s="7"/>
      <c r="W336" s="7"/>
    </row>
    <row r="337" spans="1:23" ht="11.25" customHeight="1">
      <c r="A337" s="7"/>
      <c r="B337" s="7"/>
      <c r="C337" s="7"/>
      <c r="D337" s="7"/>
      <c r="E337" s="7"/>
      <c r="F337" s="7"/>
      <c r="G337" s="7"/>
      <c r="H337" s="7"/>
      <c r="I337" s="7"/>
      <c r="J337" s="7"/>
      <c r="K337" s="7"/>
      <c r="L337" s="7"/>
      <c r="M337" s="7"/>
      <c r="N337" s="7"/>
      <c r="O337" s="7"/>
      <c r="P337" s="7"/>
      <c r="Q337" s="7"/>
      <c r="R337" s="7"/>
      <c r="S337" s="7"/>
      <c r="T337" s="7"/>
      <c r="U337" s="7"/>
      <c r="V337" s="7"/>
      <c r="W337" s="7"/>
    </row>
    <row r="338" spans="1:23" ht="11.25" customHeight="1">
      <c r="A338" s="7"/>
      <c r="B338" s="7"/>
      <c r="C338" s="7"/>
      <c r="D338" s="7"/>
      <c r="E338" s="7"/>
      <c r="F338" s="7"/>
      <c r="G338" s="7"/>
      <c r="H338" s="7"/>
      <c r="I338" s="7"/>
      <c r="J338" s="7"/>
      <c r="K338" s="7"/>
      <c r="L338" s="7"/>
      <c r="M338" s="7"/>
      <c r="N338" s="7"/>
      <c r="O338" s="7"/>
      <c r="P338" s="7"/>
      <c r="Q338" s="7"/>
      <c r="R338" s="7"/>
      <c r="S338" s="7"/>
      <c r="T338" s="7"/>
      <c r="U338" s="7"/>
      <c r="V338" s="7"/>
      <c r="W338" s="7"/>
    </row>
    <row r="339" spans="1:23" ht="11.25" customHeight="1">
      <c r="A339" s="7"/>
      <c r="B339" s="7"/>
      <c r="C339" s="7"/>
      <c r="D339" s="7"/>
      <c r="E339" s="7"/>
      <c r="F339" s="7"/>
      <c r="G339" s="7"/>
      <c r="H339" s="7"/>
      <c r="I339" s="7"/>
      <c r="J339" s="7"/>
      <c r="K339" s="7"/>
      <c r="L339" s="7"/>
      <c r="M339" s="7"/>
      <c r="N339" s="7"/>
      <c r="O339" s="7"/>
      <c r="P339" s="7"/>
      <c r="Q339" s="7"/>
      <c r="R339" s="7"/>
      <c r="S339" s="7"/>
      <c r="T339" s="7"/>
      <c r="U339" s="7"/>
      <c r="V339" s="7"/>
      <c r="W339" s="7"/>
    </row>
    <row r="340" spans="1:23" ht="11.25" customHeight="1">
      <c r="A340" s="7"/>
      <c r="B340" s="7"/>
      <c r="C340" s="7"/>
      <c r="D340" s="7"/>
      <c r="E340" s="7"/>
      <c r="F340" s="7"/>
      <c r="G340" s="7"/>
      <c r="H340" s="7"/>
      <c r="I340" s="7"/>
      <c r="J340" s="7"/>
      <c r="K340" s="7"/>
      <c r="L340" s="7"/>
      <c r="M340" s="7"/>
      <c r="N340" s="7"/>
      <c r="O340" s="7"/>
      <c r="P340" s="7"/>
      <c r="Q340" s="7"/>
      <c r="R340" s="7"/>
      <c r="S340" s="7"/>
      <c r="T340" s="7"/>
      <c r="U340" s="7"/>
      <c r="V340" s="7"/>
      <c r="W340" s="7"/>
    </row>
    <row r="341" spans="1:23" ht="11.25" customHeight="1">
      <c r="A341" s="7"/>
      <c r="B341" s="7"/>
      <c r="C341" s="7"/>
      <c r="D341" s="7"/>
      <c r="E341" s="7"/>
      <c r="F341" s="7"/>
      <c r="G341" s="7"/>
      <c r="H341" s="7"/>
      <c r="I341" s="7"/>
      <c r="J341" s="7"/>
      <c r="K341" s="7"/>
      <c r="L341" s="7"/>
      <c r="M341" s="7"/>
      <c r="N341" s="7"/>
      <c r="O341" s="7"/>
      <c r="P341" s="7"/>
      <c r="Q341" s="7"/>
      <c r="R341" s="7"/>
      <c r="S341" s="7"/>
      <c r="T341" s="7"/>
      <c r="U341" s="7"/>
      <c r="V341" s="7"/>
      <c r="W341" s="7"/>
    </row>
    <row r="342" spans="1:23" ht="11.25" customHeight="1">
      <c r="A342" s="7"/>
      <c r="B342" s="7"/>
      <c r="C342" s="7"/>
      <c r="D342" s="7"/>
      <c r="E342" s="7"/>
      <c r="F342" s="7"/>
      <c r="G342" s="7"/>
      <c r="H342" s="7"/>
      <c r="I342" s="7"/>
      <c r="J342" s="7"/>
      <c r="K342" s="7"/>
      <c r="L342" s="7"/>
      <c r="M342" s="7"/>
      <c r="N342" s="7"/>
      <c r="O342" s="7"/>
      <c r="P342" s="7"/>
      <c r="Q342" s="7"/>
      <c r="R342" s="7"/>
      <c r="S342" s="7"/>
      <c r="T342" s="7"/>
      <c r="U342" s="7"/>
      <c r="V342" s="7"/>
      <c r="W342" s="7"/>
    </row>
    <row r="343" spans="1:23" ht="11.25" customHeight="1">
      <c r="A343" s="7"/>
      <c r="B343" s="7"/>
      <c r="C343" s="7"/>
      <c r="D343" s="7"/>
      <c r="E343" s="7"/>
      <c r="F343" s="7"/>
      <c r="G343" s="7"/>
      <c r="H343" s="7"/>
      <c r="I343" s="7"/>
      <c r="J343" s="7"/>
      <c r="K343" s="7"/>
      <c r="L343" s="7"/>
      <c r="M343" s="7"/>
      <c r="N343" s="7"/>
      <c r="O343" s="7"/>
      <c r="P343" s="7"/>
      <c r="Q343" s="7"/>
      <c r="R343" s="7"/>
      <c r="S343" s="7"/>
      <c r="T343" s="7"/>
      <c r="U343" s="7"/>
      <c r="V343" s="7"/>
      <c r="W343" s="7"/>
    </row>
    <row r="344" spans="1:23" ht="11.25" customHeight="1">
      <c r="A344" s="7"/>
      <c r="B344" s="7"/>
      <c r="C344" s="7"/>
      <c r="D344" s="7"/>
      <c r="E344" s="7"/>
      <c r="F344" s="7"/>
      <c r="G344" s="7"/>
      <c r="H344" s="7"/>
      <c r="I344" s="7"/>
      <c r="J344" s="7"/>
      <c r="K344" s="7"/>
      <c r="L344" s="7"/>
      <c r="M344" s="7"/>
      <c r="N344" s="7"/>
      <c r="O344" s="7"/>
      <c r="P344" s="7"/>
      <c r="Q344" s="7"/>
      <c r="R344" s="7"/>
      <c r="S344" s="7"/>
      <c r="T344" s="7"/>
      <c r="U344" s="7"/>
      <c r="V344" s="7"/>
      <c r="W344" s="7"/>
    </row>
    <row r="345" spans="1:23" ht="11.25" customHeight="1">
      <c r="A345" s="7"/>
      <c r="B345" s="7"/>
      <c r="C345" s="7"/>
      <c r="D345" s="7"/>
      <c r="E345" s="7"/>
      <c r="F345" s="7"/>
      <c r="G345" s="7"/>
      <c r="H345" s="7"/>
      <c r="I345" s="7"/>
      <c r="J345" s="7"/>
      <c r="K345" s="7"/>
      <c r="L345" s="7"/>
      <c r="M345" s="7"/>
      <c r="N345" s="7"/>
      <c r="O345" s="7"/>
      <c r="P345" s="7"/>
      <c r="Q345" s="7"/>
      <c r="R345" s="7"/>
      <c r="S345" s="7"/>
      <c r="T345" s="7"/>
      <c r="U345" s="7"/>
      <c r="V345" s="7"/>
      <c r="W345" s="7"/>
    </row>
    <row r="346" spans="1:23" ht="11.25" customHeight="1">
      <c r="A346" s="7"/>
      <c r="B346" s="7"/>
      <c r="C346" s="7"/>
      <c r="D346" s="7"/>
      <c r="E346" s="7"/>
      <c r="F346" s="7"/>
      <c r="G346" s="7"/>
      <c r="H346" s="7"/>
      <c r="I346" s="7"/>
      <c r="J346" s="7"/>
      <c r="K346" s="7"/>
      <c r="L346" s="7"/>
      <c r="M346" s="7"/>
      <c r="N346" s="7"/>
      <c r="O346" s="7"/>
      <c r="P346" s="7"/>
      <c r="Q346" s="7"/>
      <c r="R346" s="7"/>
      <c r="S346" s="7"/>
      <c r="T346" s="7"/>
      <c r="U346" s="7"/>
      <c r="V346" s="7"/>
      <c r="W346" s="7"/>
    </row>
    <row r="347" spans="1:23" ht="11.25" customHeight="1">
      <c r="A347" s="7"/>
      <c r="B347" s="7"/>
      <c r="C347" s="7"/>
      <c r="D347" s="7"/>
      <c r="E347" s="7"/>
      <c r="F347" s="7"/>
      <c r="G347" s="7"/>
      <c r="H347" s="7"/>
      <c r="I347" s="7"/>
      <c r="J347" s="7"/>
      <c r="K347" s="7"/>
      <c r="L347" s="7"/>
      <c r="M347" s="7"/>
      <c r="N347" s="7"/>
      <c r="O347" s="7"/>
      <c r="P347" s="7"/>
      <c r="Q347" s="7"/>
      <c r="R347" s="7"/>
      <c r="S347" s="7"/>
      <c r="T347" s="7"/>
      <c r="U347" s="7"/>
      <c r="V347" s="7"/>
      <c r="W347" s="7"/>
    </row>
    <row r="348" spans="1:23" ht="11.25" customHeight="1">
      <c r="A348" s="7"/>
      <c r="B348" s="7"/>
      <c r="C348" s="7"/>
      <c r="D348" s="7"/>
      <c r="E348" s="7"/>
      <c r="F348" s="7"/>
      <c r="G348" s="7"/>
      <c r="H348" s="7"/>
      <c r="I348" s="7"/>
      <c r="J348" s="7"/>
      <c r="K348" s="7"/>
      <c r="L348" s="7"/>
      <c r="M348" s="7"/>
      <c r="N348" s="7"/>
      <c r="O348" s="7"/>
      <c r="P348" s="7"/>
      <c r="Q348" s="7"/>
      <c r="R348" s="7"/>
      <c r="S348" s="7"/>
      <c r="T348" s="7"/>
      <c r="U348" s="7"/>
      <c r="V348" s="7"/>
      <c r="W348" s="7"/>
    </row>
    <row r="349" spans="1:23" ht="11.25" customHeight="1">
      <c r="A349" s="7"/>
      <c r="B349" s="7"/>
      <c r="C349" s="7"/>
      <c r="D349" s="7"/>
      <c r="E349" s="7"/>
      <c r="F349" s="7"/>
      <c r="G349" s="7"/>
      <c r="H349" s="7"/>
      <c r="I349" s="7"/>
      <c r="J349" s="7"/>
      <c r="K349" s="7"/>
      <c r="L349" s="7"/>
      <c r="M349" s="7"/>
      <c r="N349" s="7"/>
      <c r="O349" s="7"/>
      <c r="P349" s="7"/>
      <c r="Q349" s="7"/>
      <c r="R349" s="7"/>
      <c r="S349" s="7"/>
      <c r="T349" s="7"/>
      <c r="U349" s="7"/>
      <c r="V349" s="7"/>
      <c r="W349" s="7"/>
    </row>
    <row r="350" spans="1:23" ht="11.25" customHeight="1">
      <c r="A350" s="7"/>
      <c r="B350" s="7"/>
      <c r="C350" s="7"/>
      <c r="D350" s="7"/>
      <c r="E350" s="7"/>
      <c r="F350" s="7"/>
      <c r="G350" s="7"/>
      <c r="H350" s="7"/>
      <c r="I350" s="7"/>
      <c r="J350" s="7"/>
      <c r="K350" s="7"/>
      <c r="L350" s="7"/>
      <c r="M350" s="7"/>
      <c r="N350" s="7"/>
      <c r="O350" s="7"/>
      <c r="P350" s="7"/>
      <c r="Q350" s="7"/>
      <c r="R350" s="7"/>
      <c r="S350" s="7"/>
      <c r="T350" s="7"/>
      <c r="U350" s="7"/>
      <c r="V350" s="7"/>
      <c r="W350" s="7"/>
    </row>
    <row r="351" spans="1:23" ht="11.25" customHeight="1">
      <c r="A351" s="7"/>
      <c r="B351" s="7"/>
      <c r="C351" s="7"/>
      <c r="D351" s="7"/>
      <c r="E351" s="7"/>
      <c r="F351" s="7"/>
      <c r="G351" s="7"/>
      <c r="H351" s="7"/>
      <c r="I351" s="7"/>
      <c r="J351" s="7"/>
      <c r="K351" s="7"/>
      <c r="L351" s="7"/>
      <c r="M351" s="7"/>
      <c r="N351" s="7"/>
      <c r="O351" s="7"/>
      <c r="P351" s="7"/>
      <c r="Q351" s="7"/>
      <c r="R351" s="7"/>
      <c r="S351" s="7"/>
      <c r="T351" s="7"/>
      <c r="U351" s="7"/>
      <c r="V351" s="7"/>
      <c r="W351" s="7"/>
    </row>
    <row r="352" spans="1:23" ht="11.25" customHeight="1">
      <c r="A352" s="7"/>
      <c r="B352" s="7"/>
      <c r="C352" s="7"/>
      <c r="D352" s="7"/>
      <c r="E352" s="7"/>
      <c r="F352" s="7"/>
      <c r="G352" s="7"/>
      <c r="H352" s="7"/>
      <c r="I352" s="7"/>
      <c r="J352" s="7"/>
      <c r="K352" s="7"/>
      <c r="L352" s="7"/>
      <c r="M352" s="7"/>
      <c r="N352" s="7"/>
      <c r="O352" s="7"/>
      <c r="P352" s="7"/>
      <c r="Q352" s="7"/>
      <c r="R352" s="7"/>
      <c r="S352" s="7"/>
      <c r="T352" s="7"/>
      <c r="U352" s="7"/>
      <c r="V352" s="7"/>
      <c r="W352" s="7"/>
    </row>
    <row r="353" spans="1:23" ht="11.25" customHeight="1">
      <c r="A353" s="7"/>
      <c r="B353" s="7"/>
      <c r="C353" s="7"/>
      <c r="D353" s="7"/>
      <c r="E353" s="7"/>
      <c r="F353" s="7"/>
      <c r="G353" s="7"/>
      <c r="H353" s="7"/>
      <c r="I353" s="7"/>
      <c r="J353" s="7"/>
      <c r="K353" s="7"/>
      <c r="L353" s="7"/>
      <c r="M353" s="7"/>
      <c r="N353" s="7"/>
      <c r="O353" s="7"/>
      <c r="P353" s="7"/>
      <c r="Q353" s="7"/>
      <c r="R353" s="7"/>
      <c r="S353" s="7"/>
      <c r="T353" s="7"/>
      <c r="U353" s="7"/>
      <c r="V353" s="7"/>
      <c r="W353" s="7"/>
    </row>
    <row r="354" spans="1:23" ht="11.25" customHeight="1">
      <c r="A354" s="7"/>
      <c r="B354" s="7"/>
      <c r="C354" s="7"/>
      <c r="D354" s="7"/>
      <c r="E354" s="7"/>
      <c r="F354" s="7"/>
      <c r="G354" s="7"/>
      <c r="H354" s="7"/>
      <c r="I354" s="7"/>
      <c r="J354" s="7"/>
      <c r="K354" s="7"/>
      <c r="L354" s="7"/>
      <c r="M354" s="7"/>
      <c r="N354" s="7"/>
      <c r="O354" s="7"/>
      <c r="P354" s="7"/>
      <c r="Q354" s="7"/>
      <c r="R354" s="7"/>
      <c r="S354" s="7"/>
      <c r="T354" s="7"/>
      <c r="U354" s="7"/>
      <c r="V354" s="7"/>
      <c r="W354" s="7"/>
    </row>
    <row r="355" spans="1:23" ht="11.25" customHeight="1">
      <c r="A355" s="7"/>
      <c r="B355" s="7"/>
      <c r="C355" s="7"/>
      <c r="D355" s="7"/>
      <c r="E355" s="7"/>
      <c r="F355" s="7"/>
      <c r="G355" s="7"/>
      <c r="H355" s="7"/>
      <c r="I355" s="7"/>
      <c r="J355" s="7"/>
      <c r="K355" s="7"/>
      <c r="L355" s="7"/>
      <c r="M355" s="7"/>
      <c r="N355" s="7"/>
      <c r="O355" s="7"/>
      <c r="P355" s="7"/>
      <c r="Q355" s="7"/>
      <c r="R355" s="7"/>
      <c r="S355" s="7"/>
      <c r="T355" s="7"/>
      <c r="U355" s="7"/>
      <c r="V355" s="7"/>
      <c r="W355" s="7"/>
    </row>
    <row r="356" spans="1:23" ht="11.25" customHeight="1">
      <c r="A356" s="7"/>
      <c r="B356" s="7"/>
      <c r="C356" s="7"/>
      <c r="D356" s="7"/>
      <c r="E356" s="7"/>
      <c r="F356" s="7"/>
      <c r="G356" s="7"/>
      <c r="H356" s="7"/>
      <c r="I356" s="7"/>
      <c r="J356" s="7"/>
      <c r="K356" s="7"/>
      <c r="L356" s="7"/>
      <c r="M356" s="7"/>
      <c r="N356" s="7"/>
      <c r="O356" s="7"/>
      <c r="P356" s="7"/>
      <c r="Q356" s="7"/>
      <c r="R356" s="7"/>
      <c r="S356" s="7"/>
      <c r="T356" s="7"/>
      <c r="U356" s="7"/>
      <c r="V356" s="7"/>
      <c r="W356" s="7"/>
    </row>
    <row r="357" spans="1:23" ht="11.25" customHeight="1">
      <c r="A357" s="7"/>
      <c r="B357" s="7"/>
      <c r="C357" s="7"/>
      <c r="D357" s="7"/>
      <c r="E357" s="7"/>
      <c r="F357" s="7"/>
      <c r="G357" s="7"/>
      <c r="H357" s="7"/>
      <c r="I357" s="7"/>
      <c r="J357" s="7"/>
      <c r="K357" s="7"/>
      <c r="L357" s="7"/>
      <c r="M357" s="7"/>
      <c r="N357" s="7"/>
      <c r="O357" s="7"/>
      <c r="P357" s="7"/>
      <c r="Q357" s="7"/>
      <c r="R357" s="7"/>
      <c r="S357" s="7"/>
      <c r="T357" s="7"/>
      <c r="U357" s="7"/>
      <c r="V357" s="7"/>
      <c r="W357" s="7"/>
    </row>
    <row r="358" spans="1:23" ht="11.25" customHeight="1">
      <c r="A358" s="7"/>
      <c r="B358" s="7"/>
      <c r="C358" s="7"/>
      <c r="D358" s="7"/>
      <c r="E358" s="7"/>
      <c r="F358" s="7"/>
      <c r="G358" s="7"/>
      <c r="H358" s="7"/>
      <c r="I358" s="7"/>
      <c r="J358" s="7"/>
      <c r="K358" s="7"/>
      <c r="L358" s="7"/>
      <c r="M358" s="7"/>
      <c r="N358" s="7"/>
      <c r="O358" s="7"/>
      <c r="P358" s="7"/>
      <c r="Q358" s="7"/>
      <c r="R358" s="7"/>
      <c r="S358" s="7"/>
      <c r="T358" s="7"/>
      <c r="U358" s="7"/>
      <c r="V358" s="7"/>
      <c r="W358" s="7"/>
    </row>
    <row r="359" spans="1:23" ht="11.25" customHeight="1">
      <c r="A359" s="7"/>
      <c r="B359" s="7"/>
      <c r="C359" s="7"/>
      <c r="D359" s="7"/>
      <c r="E359" s="7"/>
      <c r="F359" s="7"/>
      <c r="G359" s="7"/>
      <c r="H359" s="7"/>
      <c r="I359" s="7"/>
      <c r="J359" s="7"/>
      <c r="K359" s="7"/>
      <c r="L359" s="7"/>
      <c r="M359" s="7"/>
      <c r="N359" s="7"/>
      <c r="O359" s="7"/>
      <c r="P359" s="7"/>
      <c r="Q359" s="7"/>
      <c r="R359" s="7"/>
      <c r="S359" s="7"/>
      <c r="T359" s="7"/>
      <c r="U359" s="7"/>
      <c r="V359" s="7"/>
      <c r="W359" s="7"/>
    </row>
    <row r="360" spans="1:23" ht="11.25" customHeight="1">
      <c r="A360" s="7"/>
      <c r="B360" s="7"/>
      <c r="C360" s="7"/>
      <c r="D360" s="7"/>
      <c r="E360" s="7"/>
      <c r="F360" s="7"/>
      <c r="G360" s="7"/>
      <c r="H360" s="7"/>
      <c r="I360" s="7"/>
      <c r="J360" s="7"/>
      <c r="K360" s="7"/>
      <c r="L360" s="7"/>
      <c r="M360" s="7"/>
      <c r="N360" s="7"/>
      <c r="O360" s="7"/>
      <c r="P360" s="7"/>
      <c r="Q360" s="7"/>
      <c r="R360" s="7"/>
      <c r="S360" s="7"/>
      <c r="T360" s="7"/>
      <c r="U360" s="7"/>
      <c r="V360" s="7"/>
      <c r="W360" s="7"/>
    </row>
    <row r="361" spans="1:23" ht="11.25" customHeight="1">
      <c r="A361" s="7"/>
      <c r="B361" s="7"/>
      <c r="C361" s="7"/>
      <c r="D361" s="7"/>
      <c r="E361" s="7"/>
      <c r="F361" s="7"/>
      <c r="G361" s="7"/>
      <c r="H361" s="7"/>
      <c r="I361" s="7"/>
      <c r="J361" s="7"/>
      <c r="K361" s="7"/>
      <c r="L361" s="7"/>
      <c r="M361" s="7"/>
      <c r="N361" s="7"/>
      <c r="O361" s="7"/>
      <c r="P361" s="7"/>
      <c r="Q361" s="7"/>
      <c r="R361" s="7"/>
      <c r="S361" s="7"/>
      <c r="T361" s="7"/>
      <c r="U361" s="7"/>
      <c r="V361" s="7"/>
      <c r="W361" s="7"/>
    </row>
    <row r="362" spans="1:23" ht="11.25" customHeight="1">
      <c r="A362" s="7"/>
      <c r="B362" s="7"/>
      <c r="C362" s="7"/>
      <c r="D362" s="7"/>
      <c r="E362" s="7"/>
      <c r="F362" s="7"/>
      <c r="G362" s="7"/>
      <c r="H362" s="7"/>
      <c r="I362" s="7"/>
      <c r="J362" s="7"/>
      <c r="K362" s="7"/>
      <c r="L362" s="7"/>
      <c r="M362" s="7"/>
      <c r="N362" s="7"/>
      <c r="O362" s="7"/>
      <c r="P362" s="7"/>
      <c r="Q362" s="7"/>
      <c r="R362" s="7"/>
      <c r="S362" s="7"/>
      <c r="T362" s="7"/>
      <c r="U362" s="7"/>
      <c r="V362" s="7"/>
      <c r="W362" s="7"/>
    </row>
    <row r="363" spans="1:23" ht="11.25" customHeight="1">
      <c r="A363" s="7"/>
      <c r="B363" s="7"/>
      <c r="C363" s="7"/>
      <c r="D363" s="7"/>
      <c r="E363" s="7"/>
      <c r="F363" s="7"/>
      <c r="G363" s="7"/>
      <c r="H363" s="7"/>
      <c r="I363" s="7"/>
      <c r="J363" s="7"/>
      <c r="K363" s="7"/>
      <c r="L363" s="7"/>
      <c r="M363" s="7"/>
      <c r="N363" s="7"/>
      <c r="O363" s="7"/>
      <c r="P363" s="7"/>
      <c r="Q363" s="7"/>
      <c r="R363" s="7"/>
      <c r="S363" s="7"/>
      <c r="T363" s="7"/>
      <c r="U363" s="7"/>
      <c r="V363" s="7"/>
      <c r="W363" s="7"/>
    </row>
    <row r="364" spans="1:23" ht="11.25" customHeight="1">
      <c r="A364" s="7"/>
      <c r="B364" s="7"/>
      <c r="C364" s="7"/>
      <c r="D364" s="7"/>
      <c r="E364" s="7"/>
      <c r="F364" s="7"/>
      <c r="G364" s="7"/>
      <c r="H364" s="7"/>
      <c r="I364" s="7"/>
      <c r="J364" s="7"/>
      <c r="K364" s="7"/>
      <c r="L364" s="7"/>
      <c r="M364" s="7"/>
      <c r="N364" s="7"/>
      <c r="O364" s="7"/>
      <c r="P364" s="7"/>
      <c r="Q364" s="7"/>
      <c r="R364" s="7"/>
      <c r="S364" s="7"/>
      <c r="T364" s="7"/>
      <c r="U364" s="7"/>
      <c r="V364" s="7"/>
      <c r="W364" s="7"/>
    </row>
    <row r="365" spans="1:23" ht="11.25" customHeight="1">
      <c r="A365" s="7"/>
      <c r="B365" s="7"/>
      <c r="C365" s="7"/>
      <c r="D365" s="7"/>
      <c r="E365" s="7"/>
      <c r="F365" s="7"/>
      <c r="G365" s="7"/>
      <c r="H365" s="7"/>
      <c r="I365" s="7"/>
      <c r="J365" s="7"/>
      <c r="K365" s="7"/>
      <c r="L365" s="7"/>
      <c r="M365" s="7"/>
      <c r="N365" s="7"/>
      <c r="O365" s="7"/>
      <c r="P365" s="7"/>
      <c r="Q365" s="7"/>
      <c r="R365" s="7"/>
      <c r="S365" s="7"/>
      <c r="T365" s="7"/>
      <c r="U365" s="7"/>
      <c r="V365" s="7"/>
      <c r="W365" s="7"/>
    </row>
    <row r="366" spans="1:23" ht="11.25" customHeight="1">
      <c r="A366" s="7"/>
      <c r="B366" s="7"/>
      <c r="C366" s="7"/>
      <c r="D366" s="7"/>
      <c r="E366" s="7"/>
      <c r="F366" s="7"/>
      <c r="G366" s="7"/>
      <c r="H366" s="7"/>
      <c r="I366" s="7"/>
      <c r="J366" s="7"/>
      <c r="K366" s="7"/>
      <c r="L366" s="7"/>
      <c r="M366" s="7"/>
      <c r="N366" s="7"/>
      <c r="O366" s="7"/>
      <c r="P366" s="7"/>
      <c r="Q366" s="7"/>
      <c r="R366" s="7"/>
      <c r="S366" s="7"/>
      <c r="T366" s="7"/>
      <c r="U366" s="7"/>
      <c r="V366" s="7"/>
      <c r="W366" s="7"/>
    </row>
    <row r="367" spans="1:23" ht="11.25" customHeight="1">
      <c r="A367" s="7"/>
      <c r="B367" s="7"/>
      <c r="C367" s="7"/>
      <c r="D367" s="7"/>
      <c r="E367" s="7"/>
      <c r="F367" s="7"/>
      <c r="G367" s="7"/>
      <c r="H367" s="7"/>
      <c r="I367" s="7"/>
      <c r="J367" s="7"/>
      <c r="K367" s="7"/>
      <c r="L367" s="7"/>
      <c r="M367" s="7"/>
      <c r="N367" s="7"/>
      <c r="O367" s="7"/>
      <c r="P367" s="7"/>
      <c r="Q367" s="7"/>
      <c r="R367" s="7"/>
      <c r="S367" s="7"/>
      <c r="T367" s="7"/>
      <c r="U367" s="7"/>
      <c r="V367" s="7"/>
      <c r="W367" s="7"/>
    </row>
    <row r="368" spans="1:23" ht="11.25" customHeight="1">
      <c r="A368" s="7"/>
      <c r="B368" s="7"/>
      <c r="C368" s="7"/>
      <c r="D368" s="7"/>
      <c r="E368" s="7"/>
      <c r="F368" s="7"/>
      <c r="G368" s="7"/>
      <c r="H368" s="7"/>
      <c r="I368" s="7"/>
      <c r="J368" s="7"/>
      <c r="K368" s="7"/>
      <c r="L368" s="7"/>
      <c r="M368" s="7"/>
      <c r="N368" s="7"/>
      <c r="O368" s="7"/>
      <c r="P368" s="7"/>
      <c r="Q368" s="7"/>
      <c r="R368" s="7"/>
      <c r="S368" s="7"/>
      <c r="T368" s="7"/>
      <c r="U368" s="7"/>
      <c r="V368" s="7"/>
      <c r="W368" s="7"/>
    </row>
    <row r="369" spans="1:23" ht="11.25" customHeight="1">
      <c r="A369" s="7"/>
      <c r="B369" s="7"/>
      <c r="C369" s="7"/>
      <c r="D369" s="7"/>
      <c r="E369" s="7"/>
      <c r="F369" s="7"/>
      <c r="G369" s="7"/>
      <c r="H369" s="7"/>
      <c r="I369" s="7"/>
      <c r="J369" s="7"/>
      <c r="K369" s="7"/>
      <c r="L369" s="7"/>
      <c r="M369" s="7"/>
      <c r="N369" s="7"/>
      <c r="O369" s="7"/>
      <c r="P369" s="7"/>
      <c r="Q369" s="7"/>
      <c r="R369" s="7"/>
      <c r="S369" s="7"/>
      <c r="T369" s="7"/>
      <c r="U369" s="7"/>
      <c r="V369" s="7"/>
      <c r="W369" s="7"/>
    </row>
    <row r="370" spans="1:23" ht="11.25" customHeight="1">
      <c r="A370" s="7"/>
      <c r="B370" s="7"/>
      <c r="C370" s="7"/>
      <c r="D370" s="7"/>
      <c r="E370" s="7"/>
      <c r="F370" s="7"/>
      <c r="G370" s="7"/>
      <c r="H370" s="7"/>
      <c r="I370" s="7"/>
      <c r="J370" s="7"/>
      <c r="K370" s="7"/>
      <c r="L370" s="7"/>
      <c r="M370" s="7"/>
      <c r="N370" s="7"/>
      <c r="O370" s="7"/>
      <c r="P370" s="7"/>
      <c r="Q370" s="7"/>
      <c r="R370" s="7"/>
      <c r="S370" s="7"/>
      <c r="T370" s="7"/>
      <c r="U370" s="7"/>
      <c r="V370" s="7"/>
      <c r="W370" s="7"/>
    </row>
    <row r="371" spans="1:23" ht="11.25" customHeight="1">
      <c r="A371" s="7"/>
      <c r="B371" s="7"/>
      <c r="C371" s="7"/>
      <c r="D371" s="7"/>
      <c r="E371" s="7"/>
      <c r="F371" s="7"/>
      <c r="G371" s="7"/>
      <c r="H371" s="7"/>
      <c r="I371" s="7"/>
      <c r="J371" s="7"/>
      <c r="K371" s="7"/>
      <c r="L371" s="7"/>
      <c r="M371" s="7"/>
      <c r="N371" s="7"/>
      <c r="O371" s="7"/>
      <c r="P371" s="7"/>
      <c r="Q371" s="7"/>
      <c r="R371" s="7"/>
      <c r="S371" s="7"/>
      <c r="T371" s="7"/>
      <c r="U371" s="7"/>
      <c r="V371" s="7"/>
      <c r="W371" s="7"/>
    </row>
    <row r="372" spans="1:23" ht="11.25" customHeight="1">
      <c r="A372" s="7"/>
      <c r="B372" s="7"/>
      <c r="C372" s="7"/>
      <c r="D372" s="7"/>
      <c r="E372" s="7"/>
      <c r="F372" s="7"/>
      <c r="G372" s="7"/>
      <c r="H372" s="7"/>
      <c r="I372" s="7"/>
      <c r="J372" s="7"/>
      <c r="K372" s="7"/>
      <c r="L372" s="7"/>
      <c r="M372" s="7"/>
      <c r="N372" s="7"/>
      <c r="O372" s="7"/>
      <c r="P372" s="7"/>
      <c r="Q372" s="7"/>
      <c r="R372" s="7"/>
      <c r="S372" s="7"/>
      <c r="T372" s="7"/>
      <c r="U372" s="7"/>
      <c r="V372" s="7"/>
      <c r="W372" s="7"/>
    </row>
    <row r="373" spans="1:23" ht="11.25" customHeight="1">
      <c r="A373" s="7"/>
      <c r="B373" s="7"/>
      <c r="C373" s="7"/>
      <c r="D373" s="7"/>
      <c r="E373" s="7"/>
      <c r="F373" s="7"/>
      <c r="G373" s="7"/>
      <c r="H373" s="7"/>
      <c r="I373" s="7"/>
      <c r="J373" s="7"/>
      <c r="K373" s="7"/>
      <c r="L373" s="7"/>
      <c r="M373" s="7"/>
      <c r="N373" s="7"/>
      <c r="O373" s="7"/>
      <c r="P373" s="7"/>
      <c r="Q373" s="7"/>
      <c r="R373" s="7"/>
      <c r="S373" s="7"/>
      <c r="T373" s="7"/>
      <c r="U373" s="7"/>
      <c r="V373" s="7"/>
      <c r="W373" s="7"/>
    </row>
    <row r="374" spans="1:23" ht="11.25" customHeight="1">
      <c r="A374" s="7"/>
      <c r="B374" s="7"/>
      <c r="C374" s="7"/>
      <c r="D374" s="7"/>
      <c r="E374" s="7"/>
      <c r="F374" s="7"/>
      <c r="G374" s="7"/>
      <c r="H374" s="7"/>
      <c r="I374" s="7"/>
      <c r="J374" s="7"/>
      <c r="K374" s="7"/>
      <c r="L374" s="7"/>
      <c r="M374" s="7"/>
      <c r="N374" s="7"/>
      <c r="O374" s="7"/>
      <c r="P374" s="7"/>
      <c r="Q374" s="7"/>
      <c r="R374" s="7"/>
      <c r="S374" s="7"/>
      <c r="T374" s="7"/>
      <c r="U374" s="7"/>
      <c r="V374" s="7"/>
      <c r="W374" s="7"/>
    </row>
    <row r="375" spans="1:23" ht="11.25" customHeight="1">
      <c r="A375" s="7"/>
      <c r="B375" s="7"/>
      <c r="C375" s="7"/>
      <c r="D375" s="7"/>
      <c r="E375" s="7"/>
      <c r="F375" s="7"/>
      <c r="G375" s="7"/>
      <c r="H375" s="7"/>
      <c r="I375" s="7"/>
      <c r="J375" s="7"/>
      <c r="K375" s="7"/>
      <c r="L375" s="7"/>
      <c r="M375" s="7"/>
      <c r="N375" s="7"/>
      <c r="O375" s="7"/>
      <c r="P375" s="7"/>
      <c r="Q375" s="7"/>
      <c r="R375" s="7"/>
      <c r="S375" s="7"/>
      <c r="T375" s="7"/>
      <c r="U375" s="7"/>
      <c r="V375" s="7"/>
      <c r="W375" s="7"/>
    </row>
    <row r="376" spans="1:23" ht="11.25" customHeight="1">
      <c r="A376" s="7"/>
      <c r="B376" s="7"/>
      <c r="C376" s="7"/>
      <c r="D376" s="7"/>
      <c r="E376" s="7"/>
      <c r="F376" s="7"/>
      <c r="G376" s="7"/>
      <c r="H376" s="7"/>
      <c r="I376" s="7"/>
      <c r="J376" s="7"/>
      <c r="K376" s="7"/>
      <c r="L376" s="7"/>
      <c r="M376" s="7"/>
      <c r="N376" s="7"/>
      <c r="O376" s="7"/>
      <c r="P376" s="7"/>
      <c r="Q376" s="7"/>
      <c r="R376" s="7"/>
      <c r="S376" s="7"/>
      <c r="T376" s="7"/>
      <c r="U376" s="7"/>
      <c r="V376" s="7"/>
      <c r="W376" s="7"/>
    </row>
    <row r="377" spans="1:23" ht="11.25" customHeight="1">
      <c r="A377" s="7"/>
      <c r="B377" s="7"/>
      <c r="C377" s="7"/>
      <c r="D377" s="7"/>
      <c r="E377" s="7"/>
      <c r="F377" s="7"/>
      <c r="G377" s="7"/>
      <c r="H377" s="7"/>
      <c r="I377" s="7"/>
      <c r="J377" s="7"/>
      <c r="K377" s="7"/>
      <c r="L377" s="7"/>
      <c r="M377" s="7"/>
      <c r="N377" s="7"/>
      <c r="O377" s="7"/>
      <c r="P377" s="7"/>
      <c r="Q377" s="7"/>
      <c r="R377" s="7"/>
      <c r="S377" s="7"/>
      <c r="T377" s="7"/>
      <c r="U377" s="7"/>
      <c r="V377" s="7"/>
      <c r="W377" s="7"/>
    </row>
    <row r="378" spans="1:23" ht="11.25" customHeight="1">
      <c r="A378" s="7"/>
      <c r="B378" s="7"/>
      <c r="C378" s="7"/>
      <c r="D378" s="7"/>
      <c r="E378" s="7"/>
      <c r="F378" s="7"/>
      <c r="G378" s="7"/>
      <c r="H378" s="7"/>
      <c r="I378" s="7"/>
      <c r="J378" s="7"/>
      <c r="K378" s="7"/>
      <c r="L378" s="7"/>
      <c r="M378" s="7"/>
      <c r="N378" s="7"/>
      <c r="O378" s="7"/>
      <c r="P378" s="7"/>
      <c r="Q378" s="7"/>
      <c r="R378" s="7"/>
      <c r="S378" s="7"/>
      <c r="T378" s="7"/>
      <c r="U378" s="7"/>
      <c r="V378" s="7"/>
      <c r="W378" s="7"/>
    </row>
    <row r="379" spans="1:23" ht="11.25" customHeight="1">
      <c r="A379" s="7"/>
      <c r="B379" s="7"/>
      <c r="C379" s="7"/>
      <c r="D379" s="7"/>
      <c r="E379" s="7"/>
      <c r="F379" s="7"/>
      <c r="G379" s="7"/>
      <c r="H379" s="7"/>
      <c r="I379" s="7"/>
      <c r="J379" s="7"/>
      <c r="K379" s="7"/>
      <c r="L379" s="7"/>
      <c r="M379" s="7"/>
      <c r="N379" s="7"/>
      <c r="O379" s="7"/>
      <c r="P379" s="7"/>
      <c r="Q379" s="7"/>
      <c r="R379" s="7"/>
      <c r="S379" s="7"/>
      <c r="T379" s="7"/>
      <c r="U379" s="7"/>
      <c r="V379" s="7"/>
      <c r="W379" s="7"/>
    </row>
    <row r="380" spans="1:23" ht="11.25" customHeight="1">
      <c r="A380" s="7"/>
      <c r="B380" s="7"/>
      <c r="C380" s="7"/>
      <c r="D380" s="7"/>
      <c r="E380" s="7"/>
      <c r="F380" s="7"/>
      <c r="G380" s="7"/>
      <c r="H380" s="7"/>
      <c r="I380" s="7"/>
      <c r="J380" s="7"/>
      <c r="K380" s="7"/>
      <c r="L380" s="7"/>
      <c r="M380" s="7"/>
      <c r="N380" s="7"/>
      <c r="O380" s="7"/>
      <c r="P380" s="7"/>
      <c r="Q380" s="7"/>
      <c r="R380" s="7"/>
      <c r="S380" s="7"/>
      <c r="T380" s="7"/>
      <c r="U380" s="7"/>
      <c r="V380" s="7"/>
      <c r="W380" s="7"/>
    </row>
    <row r="381" spans="1:23" ht="11.25" customHeight="1">
      <c r="A381" s="7"/>
      <c r="B381" s="7"/>
      <c r="C381" s="7"/>
      <c r="D381" s="7"/>
      <c r="E381" s="7"/>
      <c r="F381" s="7"/>
      <c r="G381" s="7"/>
      <c r="H381" s="7"/>
      <c r="I381" s="7"/>
      <c r="J381" s="7"/>
      <c r="K381" s="7"/>
      <c r="L381" s="7"/>
      <c r="M381" s="7"/>
      <c r="N381" s="7"/>
      <c r="O381" s="7"/>
      <c r="P381" s="7"/>
      <c r="Q381" s="7"/>
      <c r="R381" s="7"/>
      <c r="S381" s="7"/>
      <c r="T381" s="7"/>
      <c r="U381" s="7"/>
      <c r="V381" s="7"/>
      <c r="W381" s="7"/>
    </row>
    <row r="382" spans="1:23" ht="11.25" customHeight="1">
      <c r="A382" s="7"/>
      <c r="B382" s="7"/>
      <c r="C382" s="7"/>
      <c r="D382" s="7"/>
      <c r="E382" s="7"/>
      <c r="F382" s="7"/>
      <c r="G382" s="7"/>
      <c r="H382" s="7"/>
      <c r="I382" s="7"/>
      <c r="J382" s="7"/>
      <c r="K382" s="7"/>
      <c r="L382" s="7"/>
      <c r="M382" s="7"/>
      <c r="N382" s="7"/>
      <c r="O382" s="7"/>
      <c r="P382" s="7"/>
      <c r="Q382" s="7"/>
      <c r="R382" s="7"/>
      <c r="S382" s="7"/>
      <c r="T382" s="7"/>
      <c r="U382" s="7"/>
      <c r="V382" s="7"/>
      <c r="W382" s="7"/>
    </row>
    <row r="383" spans="1:23" ht="11.25" customHeight="1">
      <c r="A383" s="7"/>
      <c r="B383" s="7"/>
      <c r="C383" s="7"/>
      <c r="D383" s="7"/>
      <c r="E383" s="7"/>
      <c r="F383" s="7"/>
      <c r="G383" s="7"/>
      <c r="H383" s="7"/>
      <c r="I383" s="7"/>
      <c r="J383" s="7"/>
      <c r="K383" s="7"/>
      <c r="L383" s="7"/>
      <c r="M383" s="7"/>
      <c r="N383" s="7"/>
      <c r="O383" s="7"/>
      <c r="P383" s="7"/>
      <c r="Q383" s="7"/>
      <c r="R383" s="7"/>
      <c r="S383" s="7"/>
      <c r="T383" s="7"/>
      <c r="U383" s="7"/>
      <c r="V383" s="7"/>
      <c r="W383" s="7"/>
    </row>
    <row r="384" spans="1:23" ht="11.25" customHeight="1">
      <c r="A384" s="7"/>
      <c r="B384" s="7"/>
      <c r="C384" s="7"/>
      <c r="D384" s="7"/>
      <c r="E384" s="7"/>
      <c r="F384" s="7"/>
      <c r="G384" s="7"/>
      <c r="H384" s="7"/>
      <c r="I384" s="7"/>
      <c r="J384" s="7"/>
      <c r="K384" s="7"/>
      <c r="L384" s="7"/>
      <c r="M384" s="7"/>
      <c r="N384" s="7"/>
      <c r="O384" s="7"/>
      <c r="P384" s="7"/>
      <c r="Q384" s="7"/>
      <c r="R384" s="7"/>
      <c r="S384" s="7"/>
      <c r="T384" s="7"/>
      <c r="U384" s="7"/>
      <c r="V384" s="7"/>
      <c r="W384" s="7"/>
    </row>
    <row r="385" spans="1:23" ht="11.25" customHeight="1">
      <c r="A385" s="7"/>
      <c r="B385" s="7"/>
      <c r="C385" s="7"/>
      <c r="D385" s="7"/>
      <c r="E385" s="7"/>
      <c r="F385" s="7"/>
      <c r="G385" s="7"/>
      <c r="H385" s="7"/>
      <c r="I385" s="7"/>
      <c r="J385" s="7"/>
      <c r="K385" s="7"/>
      <c r="L385" s="7"/>
      <c r="M385" s="7"/>
      <c r="N385" s="7"/>
      <c r="O385" s="7"/>
      <c r="P385" s="7"/>
      <c r="Q385" s="7"/>
      <c r="R385" s="7"/>
      <c r="S385" s="7"/>
      <c r="T385" s="7"/>
      <c r="U385" s="7"/>
      <c r="V385" s="7"/>
      <c r="W385" s="7"/>
    </row>
    <row r="386" spans="1:23" ht="11.25" customHeight="1">
      <c r="A386" s="7"/>
      <c r="B386" s="7"/>
      <c r="C386" s="7"/>
      <c r="D386" s="7"/>
      <c r="E386" s="7"/>
      <c r="F386" s="7"/>
      <c r="G386" s="7"/>
      <c r="H386" s="7"/>
      <c r="I386" s="7"/>
      <c r="J386" s="7"/>
      <c r="K386" s="7"/>
      <c r="L386" s="7"/>
      <c r="M386" s="7"/>
      <c r="N386" s="7"/>
      <c r="O386" s="7"/>
      <c r="P386" s="7"/>
      <c r="Q386" s="7"/>
      <c r="R386" s="7"/>
      <c r="S386" s="7"/>
      <c r="T386" s="7"/>
      <c r="U386" s="7"/>
      <c r="V386" s="7"/>
      <c r="W386" s="7"/>
    </row>
    <row r="387" spans="1:23" ht="11.25" customHeight="1">
      <c r="A387" s="7"/>
      <c r="B387" s="7"/>
      <c r="C387" s="7"/>
      <c r="D387" s="7"/>
      <c r="E387" s="7"/>
      <c r="F387" s="7"/>
      <c r="G387" s="7"/>
      <c r="H387" s="7"/>
      <c r="I387" s="7"/>
      <c r="J387" s="7"/>
      <c r="K387" s="7"/>
      <c r="L387" s="7"/>
      <c r="M387" s="7"/>
      <c r="N387" s="7"/>
      <c r="O387" s="7"/>
      <c r="P387" s="7"/>
      <c r="Q387" s="7"/>
      <c r="R387" s="7"/>
      <c r="S387" s="7"/>
      <c r="T387" s="7"/>
      <c r="U387" s="7"/>
      <c r="V387" s="7"/>
      <c r="W387" s="7"/>
    </row>
    <row r="388" spans="1:23" ht="11.25" customHeight="1">
      <c r="A388" s="7"/>
      <c r="B388" s="7"/>
      <c r="C388" s="7"/>
      <c r="D388" s="7"/>
      <c r="E388" s="7"/>
      <c r="F388" s="7"/>
      <c r="G388" s="7"/>
      <c r="H388" s="7"/>
      <c r="I388" s="7"/>
      <c r="J388" s="7"/>
      <c r="K388" s="7"/>
      <c r="L388" s="7"/>
      <c r="M388" s="7"/>
      <c r="N388" s="7"/>
      <c r="O388" s="7"/>
      <c r="P388" s="7"/>
      <c r="Q388" s="7"/>
      <c r="R388" s="7"/>
      <c r="S388" s="7"/>
      <c r="T388" s="7"/>
      <c r="U388" s="7"/>
      <c r="V388" s="7"/>
      <c r="W388" s="7"/>
    </row>
    <row r="389" spans="1:23" ht="11.25" customHeight="1">
      <c r="A389" s="7"/>
      <c r="B389" s="7"/>
      <c r="C389" s="7"/>
      <c r="D389" s="7"/>
      <c r="E389" s="7"/>
      <c r="F389" s="7"/>
      <c r="G389" s="7"/>
      <c r="H389" s="7"/>
      <c r="I389" s="7"/>
      <c r="J389" s="7"/>
      <c r="K389" s="7"/>
      <c r="L389" s="7"/>
      <c r="M389" s="7"/>
      <c r="N389" s="7"/>
      <c r="O389" s="7"/>
      <c r="P389" s="7"/>
      <c r="Q389" s="7"/>
      <c r="R389" s="7"/>
      <c r="S389" s="7"/>
      <c r="T389" s="7"/>
      <c r="U389" s="7"/>
      <c r="V389" s="7"/>
      <c r="W389" s="7"/>
    </row>
    <row r="390" spans="1:23" ht="11.25" customHeight="1">
      <c r="A390" s="7"/>
      <c r="B390" s="7"/>
      <c r="C390" s="7"/>
      <c r="D390" s="7"/>
      <c r="E390" s="7"/>
      <c r="F390" s="7"/>
      <c r="G390" s="7"/>
      <c r="H390" s="7"/>
      <c r="I390" s="7"/>
      <c r="J390" s="7"/>
      <c r="K390" s="7"/>
      <c r="L390" s="7"/>
      <c r="M390" s="7"/>
      <c r="N390" s="7"/>
      <c r="O390" s="7"/>
      <c r="P390" s="7"/>
      <c r="Q390" s="7"/>
      <c r="R390" s="7"/>
      <c r="S390" s="7"/>
      <c r="T390" s="7"/>
      <c r="U390" s="7"/>
      <c r="V390" s="7"/>
      <c r="W390" s="7"/>
    </row>
    <row r="391" spans="1:23" ht="11.25" customHeight="1">
      <c r="A391" s="7"/>
      <c r="B391" s="7"/>
      <c r="C391" s="7"/>
      <c r="D391" s="7"/>
      <c r="E391" s="7"/>
      <c r="F391" s="7"/>
      <c r="G391" s="7"/>
      <c r="H391" s="7"/>
      <c r="I391" s="7"/>
      <c r="J391" s="7"/>
      <c r="K391" s="7"/>
      <c r="L391" s="7"/>
      <c r="M391" s="7"/>
      <c r="N391" s="7"/>
      <c r="O391" s="7"/>
      <c r="P391" s="7"/>
      <c r="Q391" s="7"/>
      <c r="R391" s="7"/>
      <c r="S391" s="7"/>
      <c r="T391" s="7"/>
      <c r="U391" s="7"/>
      <c r="V391" s="7"/>
      <c r="W391" s="7"/>
    </row>
    <row r="392" spans="1:23" ht="11.25" customHeight="1">
      <c r="A392" s="7"/>
      <c r="B392" s="7"/>
      <c r="C392" s="7"/>
      <c r="D392" s="7"/>
      <c r="E392" s="7"/>
      <c r="F392" s="7"/>
      <c r="G392" s="7"/>
      <c r="H392" s="7"/>
      <c r="I392" s="7"/>
      <c r="J392" s="7"/>
      <c r="K392" s="7"/>
      <c r="L392" s="7"/>
      <c r="M392" s="7"/>
      <c r="N392" s="7"/>
      <c r="O392" s="7"/>
      <c r="P392" s="7"/>
      <c r="Q392" s="7"/>
      <c r="R392" s="7"/>
      <c r="S392" s="7"/>
      <c r="T392" s="7"/>
      <c r="U392" s="7"/>
      <c r="V392" s="7"/>
      <c r="W392" s="7"/>
    </row>
    <row r="393" spans="1:23" ht="11.25" customHeight="1">
      <c r="A393" s="7"/>
      <c r="B393" s="7"/>
      <c r="C393" s="7"/>
      <c r="D393" s="7"/>
      <c r="E393" s="7"/>
      <c r="F393" s="7"/>
      <c r="G393" s="7"/>
      <c r="H393" s="7"/>
      <c r="I393" s="7"/>
      <c r="J393" s="7"/>
      <c r="K393" s="7"/>
      <c r="L393" s="7"/>
      <c r="M393" s="7"/>
      <c r="N393" s="7"/>
      <c r="O393" s="7"/>
      <c r="P393" s="7"/>
      <c r="Q393" s="7"/>
      <c r="R393" s="7"/>
      <c r="S393" s="7"/>
      <c r="T393" s="7"/>
      <c r="U393" s="7"/>
      <c r="V393" s="7"/>
      <c r="W393" s="7"/>
    </row>
    <row r="394" spans="1:23" ht="11.25" customHeight="1">
      <c r="A394" s="7"/>
      <c r="B394" s="7"/>
      <c r="C394" s="7"/>
      <c r="D394" s="7"/>
      <c r="E394" s="7"/>
      <c r="F394" s="7"/>
      <c r="G394" s="7"/>
      <c r="H394" s="7"/>
      <c r="I394" s="7"/>
      <c r="J394" s="7"/>
      <c r="K394" s="7"/>
      <c r="L394" s="7"/>
      <c r="M394" s="7"/>
      <c r="N394" s="7"/>
      <c r="O394" s="7"/>
      <c r="P394" s="7"/>
      <c r="Q394" s="7"/>
      <c r="R394" s="7"/>
      <c r="S394" s="7"/>
      <c r="T394" s="7"/>
      <c r="U394" s="7"/>
      <c r="V394" s="7"/>
      <c r="W394" s="7"/>
    </row>
    <row r="395" spans="1:23" ht="11.25" customHeight="1">
      <c r="A395" s="7"/>
      <c r="B395" s="7"/>
      <c r="C395" s="7"/>
      <c r="D395" s="7"/>
      <c r="E395" s="7"/>
      <c r="F395" s="7"/>
      <c r="G395" s="7"/>
      <c r="H395" s="7"/>
      <c r="I395" s="7"/>
      <c r="J395" s="7"/>
      <c r="K395" s="7"/>
      <c r="L395" s="7"/>
      <c r="M395" s="7"/>
      <c r="N395" s="7"/>
      <c r="O395" s="7"/>
      <c r="P395" s="7"/>
      <c r="Q395" s="7"/>
      <c r="R395" s="7"/>
      <c r="S395" s="7"/>
      <c r="T395" s="7"/>
      <c r="U395" s="7"/>
      <c r="V395" s="7"/>
      <c r="W395" s="7"/>
    </row>
    <row r="396" spans="1:23" ht="11.25" customHeight="1">
      <c r="A396" s="7"/>
      <c r="B396" s="7"/>
      <c r="C396" s="7"/>
      <c r="D396" s="7"/>
      <c r="E396" s="7"/>
      <c r="F396" s="7"/>
      <c r="G396" s="7"/>
      <c r="H396" s="7"/>
      <c r="I396" s="7"/>
      <c r="J396" s="7"/>
      <c r="K396" s="7"/>
      <c r="L396" s="7"/>
      <c r="M396" s="7"/>
      <c r="N396" s="7"/>
      <c r="O396" s="7"/>
      <c r="P396" s="7"/>
      <c r="Q396" s="7"/>
      <c r="R396" s="7"/>
      <c r="S396" s="7"/>
      <c r="T396" s="7"/>
      <c r="U396" s="7"/>
      <c r="V396" s="7"/>
      <c r="W396" s="7"/>
    </row>
    <row r="397" spans="1:23" ht="11.25" customHeight="1">
      <c r="A397" s="7"/>
      <c r="B397" s="7"/>
      <c r="C397" s="7"/>
      <c r="D397" s="7"/>
      <c r="E397" s="7"/>
      <c r="F397" s="7"/>
      <c r="G397" s="7"/>
      <c r="H397" s="7"/>
      <c r="I397" s="7"/>
      <c r="J397" s="7"/>
      <c r="K397" s="7"/>
      <c r="L397" s="7"/>
      <c r="M397" s="7"/>
      <c r="N397" s="7"/>
      <c r="O397" s="7"/>
      <c r="P397" s="7"/>
      <c r="Q397" s="7"/>
      <c r="R397" s="7"/>
      <c r="S397" s="7"/>
      <c r="T397" s="7"/>
      <c r="U397" s="7"/>
      <c r="V397" s="7"/>
      <c r="W397" s="7"/>
    </row>
    <row r="398" spans="1:23" ht="11.25" customHeight="1">
      <c r="A398" s="7"/>
      <c r="B398" s="7"/>
      <c r="C398" s="7"/>
      <c r="D398" s="7"/>
      <c r="E398" s="7"/>
      <c r="F398" s="7"/>
      <c r="G398" s="7"/>
      <c r="H398" s="7"/>
      <c r="I398" s="7"/>
      <c r="J398" s="7"/>
      <c r="K398" s="7"/>
      <c r="L398" s="7"/>
      <c r="M398" s="7"/>
      <c r="N398" s="7"/>
      <c r="O398" s="7"/>
      <c r="P398" s="7"/>
      <c r="Q398" s="7"/>
      <c r="R398" s="7"/>
      <c r="S398" s="7"/>
      <c r="T398" s="7"/>
      <c r="U398" s="7"/>
      <c r="V398" s="7"/>
      <c r="W398" s="7"/>
    </row>
    <row r="399" spans="1:23" ht="11.25" customHeight="1">
      <c r="A399" s="7"/>
      <c r="B399" s="7"/>
      <c r="C399" s="7"/>
      <c r="D399" s="7"/>
      <c r="E399" s="7"/>
      <c r="F399" s="7"/>
      <c r="G399" s="7"/>
      <c r="H399" s="7"/>
      <c r="I399" s="7"/>
      <c r="J399" s="7"/>
      <c r="K399" s="7"/>
      <c r="L399" s="7"/>
      <c r="M399" s="7"/>
      <c r="N399" s="7"/>
      <c r="O399" s="7"/>
      <c r="P399" s="7"/>
      <c r="Q399" s="7"/>
      <c r="R399" s="7"/>
      <c r="S399" s="7"/>
      <c r="T399" s="7"/>
      <c r="U399" s="7"/>
      <c r="V399" s="7"/>
      <c r="W399" s="7"/>
    </row>
    <row r="400" spans="1:23" ht="11.25" customHeight="1">
      <c r="A400" s="7"/>
      <c r="B400" s="7"/>
      <c r="C400" s="7"/>
      <c r="D400" s="7"/>
      <c r="E400" s="7"/>
      <c r="F400" s="7"/>
      <c r="G400" s="7"/>
      <c r="H400" s="7"/>
      <c r="I400" s="7"/>
      <c r="J400" s="7"/>
      <c r="K400" s="7"/>
      <c r="L400" s="7"/>
      <c r="M400" s="7"/>
      <c r="N400" s="7"/>
      <c r="O400" s="7"/>
      <c r="P400" s="7"/>
      <c r="Q400" s="7"/>
      <c r="R400" s="7"/>
      <c r="S400" s="7"/>
      <c r="T400" s="7"/>
      <c r="U400" s="7"/>
      <c r="V400" s="7"/>
      <c r="W400" s="7"/>
    </row>
    <row r="401" spans="1:23" ht="11.25" customHeight="1">
      <c r="A401" s="7"/>
      <c r="B401" s="7"/>
      <c r="C401" s="7"/>
      <c r="D401" s="7"/>
      <c r="E401" s="7"/>
      <c r="F401" s="7"/>
      <c r="G401" s="7"/>
      <c r="H401" s="7"/>
      <c r="I401" s="7"/>
      <c r="J401" s="7"/>
      <c r="K401" s="7"/>
      <c r="L401" s="7"/>
      <c r="M401" s="7"/>
      <c r="N401" s="7"/>
      <c r="O401" s="7"/>
      <c r="P401" s="7"/>
      <c r="Q401" s="7"/>
      <c r="R401" s="7"/>
      <c r="S401" s="7"/>
      <c r="T401" s="7"/>
      <c r="U401" s="7"/>
      <c r="V401" s="7"/>
      <c r="W401" s="7"/>
    </row>
    <row r="402" spans="1:23" ht="11.25" customHeight="1">
      <c r="A402" s="7"/>
      <c r="B402" s="7"/>
      <c r="C402" s="7"/>
      <c r="D402" s="7"/>
      <c r="E402" s="7"/>
      <c r="F402" s="7"/>
      <c r="G402" s="7"/>
      <c r="H402" s="7"/>
      <c r="I402" s="7"/>
      <c r="J402" s="7"/>
      <c r="K402" s="7"/>
      <c r="L402" s="7"/>
      <c r="M402" s="7"/>
      <c r="N402" s="7"/>
      <c r="O402" s="7"/>
      <c r="P402" s="7"/>
      <c r="Q402" s="7"/>
      <c r="R402" s="7"/>
      <c r="S402" s="7"/>
      <c r="T402" s="7"/>
      <c r="U402" s="7"/>
      <c r="V402" s="7"/>
      <c r="W402" s="7"/>
    </row>
    <row r="403" spans="1:23" ht="11.25" customHeight="1">
      <c r="A403" s="7"/>
      <c r="B403" s="7"/>
      <c r="C403" s="7"/>
      <c r="D403" s="7"/>
      <c r="E403" s="7"/>
      <c r="F403" s="7"/>
      <c r="G403" s="7"/>
      <c r="H403" s="7"/>
      <c r="I403" s="7"/>
      <c r="J403" s="7"/>
      <c r="K403" s="7"/>
      <c r="L403" s="7"/>
      <c r="M403" s="7"/>
      <c r="N403" s="7"/>
      <c r="O403" s="7"/>
      <c r="P403" s="7"/>
      <c r="Q403" s="7"/>
      <c r="R403" s="7"/>
      <c r="S403" s="7"/>
      <c r="T403" s="7"/>
      <c r="U403" s="7"/>
      <c r="V403" s="7"/>
      <c r="W403" s="7"/>
    </row>
    <row r="404" spans="1:23" ht="11.25" customHeight="1">
      <c r="A404" s="7"/>
      <c r="B404" s="7"/>
      <c r="C404" s="7"/>
      <c r="D404" s="7"/>
      <c r="E404" s="7"/>
      <c r="F404" s="7"/>
      <c r="G404" s="7"/>
      <c r="H404" s="7"/>
      <c r="I404" s="7"/>
      <c r="J404" s="7"/>
      <c r="K404" s="7"/>
      <c r="L404" s="7"/>
      <c r="M404" s="7"/>
      <c r="N404" s="7"/>
      <c r="O404" s="7"/>
      <c r="P404" s="7"/>
      <c r="Q404" s="7"/>
      <c r="R404" s="7"/>
      <c r="S404" s="7"/>
      <c r="T404" s="7"/>
      <c r="U404" s="7"/>
      <c r="V404" s="7"/>
      <c r="W404" s="7"/>
    </row>
    <row r="405" spans="1:23" ht="11.25" customHeight="1">
      <c r="A405" s="7"/>
      <c r="B405" s="7"/>
      <c r="C405" s="7"/>
      <c r="D405" s="7"/>
      <c r="E405" s="7"/>
      <c r="F405" s="7"/>
      <c r="G405" s="7"/>
      <c r="H405" s="7"/>
      <c r="I405" s="7"/>
      <c r="J405" s="7"/>
      <c r="K405" s="7"/>
      <c r="L405" s="7"/>
      <c r="M405" s="7"/>
      <c r="N405" s="7"/>
      <c r="O405" s="7"/>
      <c r="P405" s="7"/>
      <c r="Q405" s="7"/>
      <c r="R405" s="7"/>
      <c r="S405" s="7"/>
      <c r="T405" s="7"/>
      <c r="U405" s="7"/>
      <c r="V405" s="7"/>
      <c r="W405" s="7"/>
    </row>
    <row r="406" spans="1:23" ht="11.25" customHeight="1">
      <c r="A406" s="7"/>
      <c r="B406" s="7"/>
      <c r="C406" s="7"/>
      <c r="D406" s="7"/>
      <c r="E406" s="7"/>
      <c r="F406" s="7"/>
      <c r="G406" s="7"/>
      <c r="H406" s="7"/>
      <c r="I406" s="7"/>
      <c r="J406" s="7"/>
      <c r="K406" s="7"/>
      <c r="L406" s="7"/>
      <c r="M406" s="7"/>
      <c r="N406" s="7"/>
      <c r="O406" s="7"/>
      <c r="P406" s="7"/>
      <c r="Q406" s="7"/>
      <c r="R406" s="7"/>
      <c r="S406" s="7"/>
      <c r="T406" s="7"/>
      <c r="U406" s="7"/>
      <c r="V406" s="7"/>
      <c r="W406" s="7"/>
    </row>
    <row r="407" spans="1:23" ht="11.25" customHeight="1">
      <c r="A407" s="7"/>
      <c r="B407" s="7"/>
      <c r="C407" s="7"/>
      <c r="D407" s="7"/>
      <c r="E407" s="7"/>
      <c r="F407" s="7"/>
      <c r="G407" s="7"/>
      <c r="H407" s="7"/>
      <c r="I407" s="7"/>
      <c r="J407" s="7"/>
      <c r="K407" s="7"/>
      <c r="L407" s="7"/>
      <c r="M407" s="7"/>
      <c r="N407" s="7"/>
      <c r="O407" s="7"/>
      <c r="P407" s="7"/>
      <c r="Q407" s="7"/>
      <c r="R407" s="7"/>
      <c r="S407" s="7"/>
      <c r="T407" s="7"/>
      <c r="U407" s="7"/>
      <c r="V407" s="7"/>
      <c r="W407" s="7"/>
    </row>
    <row r="408" spans="1:23" ht="11.25" customHeight="1">
      <c r="A408" s="7"/>
      <c r="B408" s="7"/>
      <c r="C408" s="7"/>
      <c r="D408" s="7"/>
      <c r="E408" s="7"/>
      <c r="F408" s="7"/>
      <c r="G408" s="7"/>
      <c r="H408" s="7"/>
      <c r="I408" s="7"/>
      <c r="J408" s="7"/>
      <c r="K408" s="7"/>
      <c r="L408" s="7"/>
      <c r="M408" s="7"/>
      <c r="N408" s="7"/>
      <c r="O408" s="7"/>
      <c r="P408" s="7"/>
      <c r="Q408" s="7"/>
      <c r="R408" s="7"/>
      <c r="S408" s="7"/>
      <c r="T408" s="7"/>
      <c r="U408" s="7"/>
      <c r="V408" s="7"/>
      <c r="W408" s="7"/>
    </row>
    <row r="409" spans="1:23" ht="11.25" customHeight="1">
      <c r="A409" s="7"/>
      <c r="B409" s="7"/>
      <c r="C409" s="7"/>
      <c r="D409" s="7"/>
      <c r="E409" s="7"/>
      <c r="F409" s="7"/>
      <c r="G409" s="7"/>
      <c r="H409" s="7"/>
      <c r="I409" s="7"/>
      <c r="J409" s="7"/>
      <c r="K409" s="7"/>
      <c r="L409" s="7"/>
      <c r="M409" s="7"/>
      <c r="N409" s="7"/>
      <c r="O409" s="7"/>
      <c r="P409" s="7"/>
      <c r="Q409" s="7"/>
      <c r="R409" s="7"/>
      <c r="S409" s="7"/>
      <c r="T409" s="7"/>
      <c r="U409" s="7"/>
      <c r="V409" s="7"/>
      <c r="W409" s="7"/>
    </row>
    <row r="410" spans="1:23" ht="11.25" customHeight="1">
      <c r="A410" s="7"/>
      <c r="B410" s="7"/>
      <c r="C410" s="7"/>
      <c r="D410" s="7"/>
      <c r="E410" s="7"/>
      <c r="F410" s="7"/>
      <c r="G410" s="7"/>
      <c r="H410" s="7"/>
      <c r="I410" s="7"/>
      <c r="J410" s="7"/>
      <c r="K410" s="7"/>
      <c r="L410" s="7"/>
      <c r="M410" s="7"/>
      <c r="N410" s="7"/>
      <c r="O410" s="7"/>
      <c r="P410" s="7"/>
      <c r="Q410" s="7"/>
      <c r="R410" s="7"/>
      <c r="S410" s="7"/>
      <c r="T410" s="7"/>
      <c r="U410" s="7"/>
      <c r="V410" s="7"/>
      <c r="W410" s="7"/>
    </row>
    <row r="411" spans="1:23" ht="11.25" customHeight="1">
      <c r="A411" s="7"/>
      <c r="B411" s="7"/>
      <c r="C411" s="7"/>
      <c r="D411" s="7"/>
      <c r="E411" s="7"/>
      <c r="F411" s="7"/>
      <c r="G411" s="7"/>
      <c r="H411" s="7"/>
      <c r="I411" s="7"/>
      <c r="J411" s="7"/>
      <c r="K411" s="7"/>
      <c r="L411" s="7"/>
      <c r="M411" s="7"/>
      <c r="N411" s="7"/>
      <c r="O411" s="7"/>
      <c r="P411" s="7"/>
      <c r="Q411" s="7"/>
      <c r="R411" s="7"/>
      <c r="S411" s="7"/>
      <c r="T411" s="7"/>
      <c r="U411" s="7"/>
      <c r="V411" s="7"/>
      <c r="W411" s="7"/>
    </row>
    <row r="412" spans="1:23" ht="11.25" customHeight="1">
      <c r="A412" s="7"/>
      <c r="B412" s="7"/>
      <c r="C412" s="7"/>
      <c r="D412" s="7"/>
      <c r="E412" s="7"/>
      <c r="F412" s="7"/>
      <c r="G412" s="7"/>
      <c r="H412" s="7"/>
      <c r="I412" s="7"/>
      <c r="J412" s="7"/>
      <c r="K412" s="7"/>
      <c r="L412" s="7"/>
      <c r="M412" s="7"/>
      <c r="N412" s="7"/>
      <c r="O412" s="7"/>
      <c r="P412" s="7"/>
      <c r="Q412" s="7"/>
      <c r="R412" s="7"/>
      <c r="S412" s="7"/>
      <c r="T412" s="7"/>
      <c r="U412" s="7"/>
      <c r="V412" s="7"/>
      <c r="W412" s="7"/>
    </row>
    <row r="413" spans="1:23" ht="11.25" customHeight="1">
      <c r="A413" s="7"/>
      <c r="B413" s="7"/>
      <c r="C413" s="7"/>
      <c r="D413" s="7"/>
      <c r="E413" s="7"/>
      <c r="F413" s="7"/>
      <c r="G413" s="7"/>
      <c r="H413" s="7"/>
      <c r="I413" s="7"/>
      <c r="J413" s="7"/>
      <c r="K413" s="7"/>
      <c r="L413" s="7"/>
      <c r="M413" s="7"/>
      <c r="N413" s="7"/>
      <c r="O413" s="7"/>
      <c r="P413" s="7"/>
      <c r="Q413" s="7"/>
      <c r="R413" s="7"/>
      <c r="S413" s="7"/>
      <c r="T413" s="7"/>
      <c r="U413" s="7"/>
      <c r="V413" s="7"/>
      <c r="W413" s="7"/>
    </row>
    <row r="414" spans="1:23" ht="11.25" customHeight="1">
      <c r="A414" s="7"/>
      <c r="B414" s="7"/>
      <c r="C414" s="7"/>
      <c r="D414" s="7"/>
      <c r="E414" s="7"/>
      <c r="F414" s="7"/>
      <c r="G414" s="7"/>
      <c r="H414" s="7"/>
      <c r="I414" s="7"/>
      <c r="J414" s="7"/>
      <c r="K414" s="7"/>
      <c r="L414" s="7"/>
      <c r="M414" s="7"/>
      <c r="N414" s="7"/>
      <c r="O414" s="7"/>
      <c r="P414" s="7"/>
      <c r="Q414" s="7"/>
      <c r="R414" s="7"/>
      <c r="S414" s="7"/>
      <c r="T414" s="7"/>
      <c r="U414" s="7"/>
      <c r="V414" s="7"/>
      <c r="W414" s="7"/>
    </row>
    <row r="415" spans="1:23" ht="11.25" customHeight="1">
      <c r="A415" s="7"/>
      <c r="B415" s="7"/>
      <c r="C415" s="7"/>
      <c r="D415" s="7"/>
      <c r="E415" s="7"/>
      <c r="F415" s="7"/>
      <c r="G415" s="7"/>
      <c r="H415" s="7"/>
      <c r="I415" s="7"/>
      <c r="J415" s="7"/>
      <c r="K415" s="7"/>
      <c r="L415" s="7"/>
      <c r="M415" s="7"/>
      <c r="N415" s="7"/>
      <c r="O415" s="7"/>
      <c r="P415" s="7"/>
      <c r="Q415" s="7"/>
      <c r="R415" s="7"/>
      <c r="S415" s="7"/>
      <c r="T415" s="7"/>
      <c r="U415" s="7"/>
      <c r="V415" s="7"/>
      <c r="W415" s="7"/>
    </row>
    <row r="416" spans="1:23" ht="11.25" customHeight="1">
      <c r="A416" s="7"/>
      <c r="B416" s="7"/>
      <c r="C416" s="7"/>
      <c r="D416" s="7"/>
      <c r="E416" s="7"/>
      <c r="F416" s="7"/>
      <c r="G416" s="7"/>
      <c r="H416" s="7"/>
      <c r="I416" s="7"/>
      <c r="J416" s="7"/>
      <c r="K416" s="7"/>
      <c r="L416" s="7"/>
      <c r="M416" s="7"/>
      <c r="N416" s="7"/>
      <c r="O416" s="7"/>
      <c r="P416" s="7"/>
      <c r="Q416" s="7"/>
      <c r="R416" s="7"/>
      <c r="S416" s="7"/>
      <c r="T416" s="7"/>
      <c r="U416" s="7"/>
      <c r="V416" s="7"/>
      <c r="W416" s="7"/>
    </row>
    <row r="417" spans="1:23" ht="11.25" customHeight="1">
      <c r="A417" s="7"/>
      <c r="B417" s="7"/>
      <c r="C417" s="7"/>
      <c r="D417" s="7"/>
      <c r="E417" s="7"/>
      <c r="F417" s="7"/>
      <c r="G417" s="7"/>
      <c r="H417" s="7"/>
      <c r="I417" s="7"/>
      <c r="J417" s="7"/>
      <c r="K417" s="7"/>
      <c r="L417" s="7"/>
      <c r="M417" s="7"/>
      <c r="N417" s="7"/>
      <c r="O417" s="7"/>
      <c r="P417" s="7"/>
      <c r="Q417" s="7"/>
      <c r="R417" s="7"/>
      <c r="S417" s="7"/>
      <c r="T417" s="7"/>
      <c r="U417" s="7"/>
      <c r="V417" s="7"/>
      <c r="W417" s="7"/>
    </row>
    <row r="418" spans="1:23" ht="11.25" customHeight="1">
      <c r="A418" s="7"/>
      <c r="B418" s="7"/>
      <c r="C418" s="7"/>
      <c r="D418" s="7"/>
      <c r="E418" s="7"/>
      <c r="F418" s="7"/>
      <c r="G418" s="7"/>
      <c r="H418" s="7"/>
      <c r="I418" s="7"/>
      <c r="J418" s="7"/>
      <c r="K418" s="7"/>
      <c r="L418" s="7"/>
      <c r="M418" s="7"/>
      <c r="N418" s="7"/>
      <c r="O418" s="7"/>
      <c r="P418" s="7"/>
      <c r="Q418" s="7"/>
      <c r="R418" s="7"/>
      <c r="S418" s="7"/>
      <c r="T418" s="7"/>
      <c r="U418" s="7"/>
      <c r="V418" s="7"/>
      <c r="W418" s="7"/>
    </row>
    <row r="419" spans="1:23" ht="11.25" customHeight="1">
      <c r="A419" s="7"/>
      <c r="B419" s="7"/>
      <c r="C419" s="7"/>
      <c r="D419" s="7"/>
      <c r="E419" s="7"/>
      <c r="F419" s="7"/>
      <c r="G419" s="7"/>
      <c r="H419" s="7"/>
      <c r="I419" s="7"/>
      <c r="J419" s="7"/>
      <c r="K419" s="7"/>
      <c r="L419" s="7"/>
      <c r="M419" s="7"/>
      <c r="N419" s="7"/>
      <c r="O419" s="7"/>
      <c r="P419" s="7"/>
      <c r="Q419" s="7"/>
      <c r="R419" s="7"/>
      <c r="S419" s="7"/>
      <c r="T419" s="7"/>
      <c r="U419" s="7"/>
      <c r="V419" s="7"/>
      <c r="W419" s="7"/>
    </row>
    <row r="420" spans="1:23" ht="11.25" customHeight="1">
      <c r="A420" s="7"/>
      <c r="B420" s="7"/>
      <c r="C420" s="7"/>
      <c r="D420" s="7"/>
      <c r="E420" s="7"/>
      <c r="F420" s="7"/>
      <c r="G420" s="7"/>
      <c r="H420" s="7"/>
      <c r="I420" s="7"/>
      <c r="J420" s="7"/>
      <c r="K420" s="7"/>
      <c r="L420" s="7"/>
      <c r="M420" s="7"/>
      <c r="N420" s="7"/>
      <c r="O420" s="7"/>
      <c r="P420" s="7"/>
      <c r="Q420" s="7"/>
      <c r="R420" s="7"/>
      <c r="S420" s="7"/>
      <c r="T420" s="7"/>
      <c r="U420" s="7"/>
      <c r="V420" s="7"/>
      <c r="W420" s="7"/>
    </row>
    <row r="421" spans="1:23" ht="11.25" customHeight="1">
      <c r="A421" s="7"/>
      <c r="B421" s="7"/>
      <c r="C421" s="7"/>
      <c r="D421" s="7"/>
      <c r="E421" s="7"/>
      <c r="F421" s="7"/>
      <c r="G421" s="7"/>
      <c r="H421" s="7"/>
      <c r="I421" s="7"/>
      <c r="J421" s="7"/>
      <c r="K421" s="7"/>
      <c r="L421" s="7"/>
      <c r="M421" s="7"/>
      <c r="N421" s="7"/>
      <c r="O421" s="7"/>
      <c r="P421" s="7"/>
      <c r="Q421" s="7"/>
      <c r="R421" s="7"/>
      <c r="S421" s="7"/>
      <c r="T421" s="7"/>
      <c r="U421" s="7"/>
      <c r="V421" s="7"/>
      <c r="W421" s="7"/>
    </row>
    <row r="422" spans="1:23" ht="11.25" customHeight="1">
      <c r="A422" s="7"/>
      <c r="B422" s="7"/>
      <c r="C422" s="7"/>
      <c r="D422" s="7"/>
      <c r="E422" s="7"/>
      <c r="F422" s="7"/>
      <c r="G422" s="7"/>
      <c r="H422" s="7"/>
      <c r="I422" s="7"/>
      <c r="J422" s="7"/>
      <c r="K422" s="7"/>
      <c r="L422" s="7"/>
      <c r="M422" s="7"/>
      <c r="N422" s="7"/>
      <c r="O422" s="7"/>
      <c r="P422" s="7"/>
      <c r="Q422" s="7"/>
      <c r="R422" s="7"/>
      <c r="S422" s="7"/>
      <c r="T422" s="7"/>
      <c r="U422" s="7"/>
      <c r="V422" s="7"/>
      <c r="W422" s="7"/>
    </row>
    <row r="423" spans="1:23" ht="11.25" customHeight="1">
      <c r="A423" s="7"/>
      <c r="B423" s="7"/>
      <c r="C423" s="7"/>
      <c r="D423" s="7"/>
      <c r="E423" s="7"/>
      <c r="F423" s="7"/>
      <c r="G423" s="7"/>
      <c r="H423" s="7"/>
      <c r="I423" s="7"/>
      <c r="J423" s="7"/>
      <c r="K423" s="7"/>
      <c r="L423" s="7"/>
      <c r="M423" s="7"/>
      <c r="N423" s="7"/>
      <c r="O423" s="7"/>
      <c r="P423" s="7"/>
      <c r="Q423" s="7"/>
      <c r="R423" s="7"/>
      <c r="S423" s="7"/>
      <c r="T423" s="7"/>
      <c r="U423" s="7"/>
      <c r="V423" s="7"/>
      <c r="W423" s="7"/>
    </row>
    <row r="424" spans="1:23" ht="11.25" customHeight="1">
      <c r="A424" s="7"/>
      <c r="B424" s="7"/>
      <c r="C424" s="7"/>
      <c r="D424" s="7"/>
      <c r="E424" s="7"/>
      <c r="F424" s="7"/>
      <c r="G424" s="7"/>
      <c r="H424" s="7"/>
      <c r="I424" s="7"/>
      <c r="J424" s="7"/>
      <c r="K424" s="7"/>
      <c r="L424" s="7"/>
      <c r="M424" s="7"/>
      <c r="N424" s="7"/>
      <c r="O424" s="7"/>
      <c r="P424" s="7"/>
      <c r="Q424" s="7"/>
      <c r="R424" s="7"/>
      <c r="S424" s="7"/>
      <c r="T424" s="7"/>
      <c r="U424" s="7"/>
      <c r="V424" s="7"/>
      <c r="W424" s="7"/>
    </row>
    <row r="425" spans="1:23" ht="11.25" customHeight="1">
      <c r="A425" s="7"/>
      <c r="B425" s="7"/>
      <c r="C425" s="7"/>
      <c r="D425" s="7"/>
      <c r="E425" s="7"/>
      <c r="F425" s="7"/>
      <c r="G425" s="7"/>
      <c r="H425" s="7"/>
      <c r="I425" s="7"/>
      <c r="J425" s="7"/>
      <c r="K425" s="7"/>
      <c r="L425" s="7"/>
      <c r="M425" s="7"/>
      <c r="N425" s="7"/>
      <c r="O425" s="7"/>
      <c r="P425" s="7"/>
      <c r="Q425" s="7"/>
      <c r="R425" s="7"/>
      <c r="S425" s="7"/>
      <c r="T425" s="7"/>
      <c r="U425" s="7"/>
      <c r="V425" s="7"/>
      <c r="W425" s="7"/>
    </row>
    <row r="426" spans="1:23" ht="11.25" customHeight="1">
      <c r="A426" s="7"/>
      <c r="B426" s="7"/>
      <c r="C426" s="7"/>
      <c r="D426" s="7"/>
      <c r="E426" s="7"/>
      <c r="F426" s="7"/>
      <c r="G426" s="7"/>
      <c r="H426" s="7"/>
      <c r="I426" s="7"/>
      <c r="J426" s="7"/>
      <c r="K426" s="7"/>
      <c r="L426" s="7"/>
      <c r="M426" s="7"/>
      <c r="N426" s="7"/>
      <c r="O426" s="7"/>
      <c r="P426" s="7"/>
      <c r="Q426" s="7"/>
      <c r="R426" s="7"/>
      <c r="S426" s="7"/>
      <c r="T426" s="7"/>
      <c r="U426" s="7"/>
      <c r="V426" s="7"/>
      <c r="W426" s="7"/>
    </row>
    <row r="427" spans="1:23" ht="11.25" customHeight="1">
      <c r="A427" s="7"/>
      <c r="B427" s="7"/>
      <c r="C427" s="7"/>
      <c r="D427" s="7"/>
      <c r="E427" s="7"/>
      <c r="F427" s="7"/>
      <c r="G427" s="7"/>
      <c r="H427" s="7"/>
      <c r="I427" s="7"/>
      <c r="J427" s="7"/>
      <c r="K427" s="7"/>
      <c r="L427" s="7"/>
      <c r="M427" s="7"/>
      <c r="N427" s="7"/>
      <c r="O427" s="7"/>
      <c r="P427" s="7"/>
      <c r="Q427" s="7"/>
      <c r="R427" s="7"/>
      <c r="S427" s="7"/>
      <c r="T427" s="7"/>
      <c r="U427" s="7"/>
      <c r="V427" s="7"/>
      <c r="W427" s="7"/>
    </row>
    <row r="428" spans="1:23" ht="11.25" customHeight="1">
      <c r="A428" s="7"/>
      <c r="B428" s="7"/>
      <c r="C428" s="7"/>
      <c r="D428" s="7"/>
      <c r="E428" s="7"/>
      <c r="F428" s="7"/>
      <c r="G428" s="7"/>
      <c r="H428" s="7"/>
      <c r="I428" s="7"/>
      <c r="J428" s="7"/>
      <c r="K428" s="7"/>
      <c r="L428" s="7"/>
      <c r="M428" s="7"/>
      <c r="N428" s="7"/>
      <c r="O428" s="7"/>
      <c r="P428" s="7"/>
      <c r="Q428" s="7"/>
      <c r="R428" s="7"/>
      <c r="S428" s="7"/>
      <c r="T428" s="7"/>
      <c r="U428" s="7"/>
      <c r="V428" s="7"/>
      <c r="W428" s="7"/>
    </row>
    <row r="429" spans="1:23" ht="11.25" customHeight="1">
      <c r="A429" s="7"/>
      <c r="B429" s="7"/>
      <c r="C429" s="7"/>
      <c r="D429" s="7"/>
      <c r="E429" s="7"/>
      <c r="F429" s="7"/>
      <c r="G429" s="7"/>
      <c r="H429" s="7"/>
      <c r="I429" s="7"/>
      <c r="J429" s="7"/>
      <c r="K429" s="7"/>
      <c r="L429" s="7"/>
      <c r="M429" s="7"/>
      <c r="N429" s="7"/>
      <c r="O429" s="7"/>
      <c r="P429" s="7"/>
      <c r="Q429" s="7"/>
      <c r="R429" s="7"/>
      <c r="S429" s="7"/>
      <c r="T429" s="7"/>
      <c r="U429" s="7"/>
      <c r="V429" s="7"/>
      <c r="W429" s="7"/>
    </row>
    <row r="430" spans="1:23" ht="11.25" customHeight="1">
      <c r="A430" s="7"/>
      <c r="B430" s="7"/>
      <c r="C430" s="7"/>
      <c r="D430" s="7"/>
      <c r="E430" s="7"/>
      <c r="F430" s="7"/>
      <c r="G430" s="7"/>
      <c r="H430" s="7"/>
      <c r="I430" s="7"/>
      <c r="J430" s="7"/>
      <c r="K430" s="7"/>
      <c r="L430" s="7"/>
      <c r="M430" s="7"/>
      <c r="N430" s="7"/>
      <c r="O430" s="7"/>
      <c r="P430" s="7"/>
      <c r="Q430" s="7"/>
      <c r="R430" s="7"/>
      <c r="S430" s="7"/>
      <c r="T430" s="7"/>
      <c r="U430" s="7"/>
      <c r="V430" s="7"/>
      <c r="W430" s="7"/>
    </row>
    <row r="431" spans="1:23" ht="11.25" customHeight="1">
      <c r="A431" s="7"/>
      <c r="B431" s="7"/>
      <c r="C431" s="7"/>
      <c r="D431" s="7"/>
      <c r="E431" s="7"/>
      <c r="F431" s="7"/>
      <c r="G431" s="7"/>
      <c r="H431" s="7"/>
      <c r="I431" s="7"/>
      <c r="J431" s="7"/>
      <c r="K431" s="7"/>
      <c r="L431" s="7"/>
      <c r="M431" s="7"/>
      <c r="N431" s="7"/>
      <c r="O431" s="7"/>
      <c r="P431" s="7"/>
      <c r="Q431" s="7"/>
      <c r="R431" s="7"/>
      <c r="S431" s="7"/>
      <c r="T431" s="7"/>
      <c r="U431" s="7"/>
      <c r="V431" s="7"/>
      <c r="W431" s="7"/>
    </row>
    <row r="432" spans="1:23" ht="11.25" customHeight="1">
      <c r="A432" s="7"/>
      <c r="B432" s="7"/>
      <c r="C432" s="7"/>
      <c r="D432" s="7"/>
      <c r="E432" s="7"/>
      <c r="F432" s="7"/>
      <c r="G432" s="7"/>
      <c r="H432" s="7"/>
      <c r="I432" s="7"/>
      <c r="J432" s="7"/>
      <c r="K432" s="7"/>
      <c r="L432" s="7"/>
      <c r="M432" s="7"/>
      <c r="N432" s="7"/>
      <c r="O432" s="7"/>
      <c r="P432" s="7"/>
      <c r="Q432" s="7"/>
      <c r="R432" s="7"/>
      <c r="S432" s="7"/>
      <c r="T432" s="7"/>
      <c r="U432" s="7"/>
      <c r="V432" s="7"/>
      <c r="W432" s="7"/>
    </row>
    <row r="433" spans="1:23" ht="11.25" customHeight="1">
      <c r="A433" s="7"/>
      <c r="B433" s="7"/>
      <c r="C433" s="7"/>
      <c r="D433" s="7"/>
      <c r="E433" s="7"/>
      <c r="F433" s="7"/>
      <c r="G433" s="7"/>
      <c r="H433" s="7"/>
      <c r="I433" s="7"/>
      <c r="J433" s="7"/>
      <c r="K433" s="7"/>
      <c r="L433" s="7"/>
      <c r="M433" s="7"/>
      <c r="N433" s="7"/>
      <c r="O433" s="7"/>
      <c r="P433" s="7"/>
      <c r="Q433" s="7"/>
      <c r="R433" s="7"/>
      <c r="S433" s="7"/>
      <c r="T433" s="7"/>
      <c r="U433" s="7"/>
      <c r="V433" s="7"/>
      <c r="W433" s="7"/>
    </row>
    <row r="434" spans="1:23" ht="11.25" customHeight="1">
      <c r="A434" s="7"/>
      <c r="B434" s="7"/>
      <c r="C434" s="7"/>
      <c r="D434" s="7"/>
      <c r="E434" s="7"/>
      <c r="F434" s="7"/>
      <c r="G434" s="7"/>
      <c r="H434" s="7"/>
      <c r="I434" s="7"/>
      <c r="J434" s="7"/>
      <c r="K434" s="7"/>
      <c r="L434" s="7"/>
      <c r="M434" s="7"/>
      <c r="N434" s="7"/>
      <c r="O434" s="7"/>
      <c r="P434" s="7"/>
      <c r="Q434" s="7"/>
      <c r="R434" s="7"/>
      <c r="S434" s="7"/>
      <c r="T434" s="7"/>
      <c r="U434" s="7"/>
      <c r="V434" s="7"/>
      <c r="W434" s="7"/>
    </row>
    <row r="435" spans="1:23" ht="11.25" customHeight="1">
      <c r="A435" s="7"/>
      <c r="B435" s="7"/>
      <c r="C435" s="7"/>
      <c r="D435" s="7"/>
      <c r="E435" s="7"/>
      <c r="F435" s="7"/>
      <c r="G435" s="7"/>
      <c r="H435" s="7"/>
      <c r="I435" s="7"/>
      <c r="J435" s="7"/>
      <c r="K435" s="7"/>
      <c r="L435" s="7"/>
      <c r="M435" s="7"/>
      <c r="N435" s="7"/>
      <c r="O435" s="7"/>
      <c r="P435" s="7"/>
      <c r="Q435" s="7"/>
      <c r="R435" s="7"/>
      <c r="S435" s="7"/>
      <c r="T435" s="7"/>
      <c r="U435" s="7"/>
      <c r="V435" s="7"/>
      <c r="W435" s="7"/>
    </row>
    <row r="436" spans="1:23" ht="11.25" customHeight="1">
      <c r="A436" s="7"/>
      <c r="B436" s="7"/>
      <c r="C436" s="7"/>
      <c r="D436" s="7"/>
      <c r="E436" s="7"/>
      <c r="F436" s="7"/>
      <c r="G436" s="7"/>
      <c r="H436" s="7"/>
      <c r="I436" s="7"/>
      <c r="J436" s="7"/>
      <c r="K436" s="7"/>
      <c r="L436" s="7"/>
      <c r="M436" s="7"/>
      <c r="N436" s="7"/>
      <c r="O436" s="7"/>
      <c r="P436" s="7"/>
      <c r="Q436" s="7"/>
      <c r="R436" s="7"/>
      <c r="S436" s="7"/>
      <c r="T436" s="7"/>
      <c r="U436" s="7"/>
      <c r="V436" s="7"/>
      <c r="W436" s="7"/>
    </row>
    <row r="437" spans="1:23" ht="11.25" customHeight="1">
      <c r="A437" s="7"/>
      <c r="B437" s="7"/>
      <c r="C437" s="7"/>
      <c r="D437" s="7"/>
      <c r="E437" s="7"/>
      <c r="F437" s="7"/>
      <c r="G437" s="7"/>
      <c r="H437" s="7"/>
      <c r="I437" s="7"/>
      <c r="J437" s="7"/>
      <c r="K437" s="7"/>
      <c r="L437" s="7"/>
      <c r="M437" s="7"/>
      <c r="N437" s="7"/>
      <c r="O437" s="7"/>
      <c r="P437" s="7"/>
      <c r="Q437" s="7"/>
      <c r="R437" s="7"/>
      <c r="S437" s="7"/>
      <c r="T437" s="7"/>
      <c r="U437" s="7"/>
      <c r="V437" s="7"/>
      <c r="W437" s="7"/>
    </row>
    <row r="438" spans="1:23" ht="11.25" customHeight="1">
      <c r="A438" s="7"/>
      <c r="B438" s="7"/>
      <c r="C438" s="7"/>
      <c r="D438" s="7"/>
      <c r="E438" s="7"/>
      <c r="F438" s="7"/>
      <c r="G438" s="7"/>
      <c r="H438" s="7"/>
      <c r="I438" s="7"/>
      <c r="J438" s="7"/>
      <c r="K438" s="7"/>
      <c r="L438" s="7"/>
      <c r="M438" s="7"/>
      <c r="N438" s="7"/>
      <c r="O438" s="7"/>
      <c r="P438" s="7"/>
      <c r="Q438" s="7"/>
      <c r="R438" s="7"/>
      <c r="S438" s="7"/>
      <c r="T438" s="7"/>
      <c r="U438" s="7"/>
      <c r="V438" s="7"/>
      <c r="W438" s="7"/>
    </row>
    <row r="439" spans="1:23" ht="11.25" customHeight="1">
      <c r="A439" s="7"/>
      <c r="B439" s="7"/>
      <c r="C439" s="7"/>
      <c r="D439" s="7"/>
      <c r="E439" s="7"/>
      <c r="F439" s="7"/>
      <c r="G439" s="7"/>
      <c r="H439" s="7"/>
      <c r="I439" s="7"/>
      <c r="J439" s="7"/>
      <c r="K439" s="7"/>
      <c r="L439" s="7"/>
      <c r="M439" s="7"/>
      <c r="N439" s="7"/>
      <c r="O439" s="7"/>
      <c r="P439" s="7"/>
      <c r="Q439" s="7"/>
      <c r="R439" s="7"/>
      <c r="S439" s="7"/>
      <c r="T439" s="7"/>
      <c r="U439" s="7"/>
      <c r="V439" s="7"/>
      <c r="W439" s="7"/>
    </row>
    <row r="440" spans="1:23" ht="11.25" customHeight="1">
      <c r="A440" s="7"/>
      <c r="B440" s="7"/>
      <c r="C440" s="7"/>
      <c r="D440" s="7"/>
      <c r="E440" s="7"/>
      <c r="F440" s="7"/>
      <c r="G440" s="7"/>
      <c r="H440" s="7"/>
      <c r="I440" s="7"/>
      <c r="J440" s="7"/>
      <c r="K440" s="7"/>
      <c r="L440" s="7"/>
      <c r="M440" s="7"/>
      <c r="N440" s="7"/>
      <c r="O440" s="7"/>
      <c r="P440" s="7"/>
      <c r="Q440" s="7"/>
      <c r="R440" s="7"/>
      <c r="S440" s="7"/>
      <c r="T440" s="7"/>
      <c r="U440" s="7"/>
      <c r="V440" s="7"/>
      <c r="W440" s="7"/>
    </row>
    <row r="441" spans="1:23" ht="11.25" customHeight="1">
      <c r="A441" s="7"/>
      <c r="B441" s="7"/>
      <c r="C441" s="7"/>
      <c r="D441" s="7"/>
      <c r="E441" s="7"/>
      <c r="F441" s="7"/>
      <c r="G441" s="7"/>
      <c r="H441" s="7"/>
      <c r="I441" s="7"/>
      <c r="J441" s="7"/>
      <c r="K441" s="7"/>
      <c r="L441" s="7"/>
      <c r="M441" s="7"/>
      <c r="N441" s="7"/>
      <c r="O441" s="7"/>
      <c r="P441" s="7"/>
      <c r="Q441" s="7"/>
      <c r="R441" s="7"/>
      <c r="S441" s="7"/>
      <c r="T441" s="7"/>
      <c r="U441" s="7"/>
      <c r="V441" s="7"/>
      <c r="W441" s="7"/>
    </row>
    <row r="442" spans="1:23" ht="11.25" customHeight="1">
      <c r="A442" s="7"/>
      <c r="B442" s="7"/>
      <c r="C442" s="7"/>
      <c r="D442" s="7"/>
      <c r="E442" s="7"/>
      <c r="F442" s="7"/>
      <c r="G442" s="7"/>
      <c r="H442" s="7"/>
      <c r="I442" s="7"/>
      <c r="J442" s="7"/>
      <c r="K442" s="7"/>
      <c r="L442" s="7"/>
      <c r="M442" s="7"/>
      <c r="N442" s="7"/>
      <c r="O442" s="7"/>
      <c r="P442" s="7"/>
      <c r="Q442" s="7"/>
      <c r="R442" s="7"/>
      <c r="S442" s="7"/>
      <c r="T442" s="7"/>
      <c r="U442" s="7"/>
      <c r="V442" s="7"/>
      <c r="W442" s="7"/>
    </row>
    <row r="443" spans="1:23" ht="11.25" customHeight="1">
      <c r="A443" s="7"/>
      <c r="B443" s="7"/>
      <c r="C443" s="7"/>
      <c r="D443" s="7"/>
      <c r="E443" s="7"/>
      <c r="F443" s="7"/>
      <c r="G443" s="7"/>
      <c r="H443" s="7"/>
      <c r="I443" s="7"/>
      <c r="J443" s="7"/>
      <c r="K443" s="7"/>
      <c r="L443" s="7"/>
      <c r="M443" s="7"/>
      <c r="N443" s="7"/>
      <c r="O443" s="7"/>
      <c r="P443" s="7"/>
      <c r="Q443" s="7"/>
      <c r="R443" s="7"/>
      <c r="S443" s="7"/>
      <c r="T443" s="7"/>
      <c r="U443" s="7"/>
      <c r="V443" s="7"/>
      <c r="W443" s="7"/>
    </row>
    <row r="444" spans="1:23" ht="11.25" customHeight="1">
      <c r="A444" s="7"/>
      <c r="B444" s="7"/>
      <c r="C444" s="7"/>
      <c r="D444" s="7"/>
      <c r="E444" s="7"/>
      <c r="F444" s="7"/>
      <c r="G444" s="7"/>
      <c r="H444" s="7"/>
      <c r="I444" s="7"/>
      <c r="J444" s="7"/>
      <c r="K444" s="7"/>
      <c r="L444" s="7"/>
      <c r="M444" s="7"/>
      <c r="N444" s="7"/>
      <c r="O444" s="7"/>
      <c r="P444" s="7"/>
      <c r="Q444" s="7"/>
      <c r="R444" s="7"/>
      <c r="S444" s="7"/>
      <c r="T444" s="7"/>
      <c r="U444" s="7"/>
      <c r="V444" s="7"/>
      <c r="W444" s="7"/>
    </row>
    <row r="445" spans="1:23" ht="11.25" customHeight="1">
      <c r="A445" s="7"/>
      <c r="B445" s="7"/>
      <c r="C445" s="7"/>
      <c r="D445" s="7"/>
      <c r="E445" s="7"/>
      <c r="F445" s="7"/>
      <c r="G445" s="7"/>
      <c r="H445" s="7"/>
      <c r="I445" s="7"/>
      <c r="J445" s="7"/>
      <c r="K445" s="7"/>
      <c r="L445" s="7"/>
      <c r="M445" s="7"/>
      <c r="N445" s="7"/>
      <c r="O445" s="7"/>
      <c r="P445" s="7"/>
      <c r="Q445" s="7"/>
      <c r="R445" s="7"/>
      <c r="S445" s="7"/>
      <c r="T445" s="7"/>
      <c r="U445" s="7"/>
      <c r="V445" s="7"/>
      <c r="W445" s="7"/>
    </row>
    <row r="446" spans="1:23" ht="11.25" customHeight="1">
      <c r="A446" s="7"/>
      <c r="B446" s="7"/>
      <c r="C446" s="7"/>
      <c r="D446" s="7"/>
      <c r="E446" s="7"/>
      <c r="F446" s="7"/>
      <c r="G446" s="7"/>
      <c r="H446" s="7"/>
      <c r="I446" s="7"/>
      <c r="J446" s="7"/>
      <c r="K446" s="7"/>
      <c r="L446" s="7"/>
      <c r="M446" s="7"/>
      <c r="N446" s="7"/>
      <c r="O446" s="7"/>
      <c r="P446" s="7"/>
      <c r="Q446" s="7"/>
      <c r="R446" s="7"/>
      <c r="S446" s="7"/>
      <c r="T446" s="7"/>
      <c r="U446" s="7"/>
      <c r="V446" s="7"/>
      <c r="W446" s="7"/>
    </row>
    <row r="447" spans="1:23" ht="11.25" customHeight="1">
      <c r="A447" s="7"/>
      <c r="B447" s="7"/>
      <c r="C447" s="7"/>
      <c r="D447" s="7"/>
      <c r="E447" s="7"/>
      <c r="F447" s="7"/>
      <c r="G447" s="7"/>
      <c r="H447" s="7"/>
      <c r="I447" s="7"/>
      <c r="J447" s="7"/>
      <c r="K447" s="7"/>
      <c r="L447" s="7"/>
      <c r="M447" s="7"/>
      <c r="N447" s="7"/>
      <c r="O447" s="7"/>
      <c r="P447" s="7"/>
      <c r="Q447" s="7"/>
      <c r="R447" s="7"/>
      <c r="S447" s="7"/>
      <c r="T447" s="7"/>
      <c r="U447" s="7"/>
      <c r="V447" s="7"/>
      <c r="W447" s="7"/>
    </row>
    <row r="448" spans="1:23" ht="11.25" customHeight="1">
      <c r="A448" s="7"/>
      <c r="B448" s="7"/>
      <c r="C448" s="7"/>
      <c r="D448" s="7"/>
      <c r="E448" s="7"/>
      <c r="F448" s="7"/>
      <c r="G448" s="7"/>
      <c r="H448" s="7"/>
      <c r="I448" s="7"/>
      <c r="J448" s="7"/>
      <c r="K448" s="7"/>
      <c r="L448" s="7"/>
      <c r="M448" s="7"/>
      <c r="N448" s="7"/>
      <c r="O448" s="7"/>
      <c r="P448" s="7"/>
      <c r="Q448" s="7"/>
      <c r="R448" s="7"/>
      <c r="S448" s="7"/>
      <c r="T448" s="7"/>
      <c r="U448" s="7"/>
      <c r="V448" s="7"/>
      <c r="W448" s="7"/>
    </row>
    <row r="449" spans="1:23" ht="11.25" customHeight="1">
      <c r="A449" s="7"/>
      <c r="B449" s="7"/>
      <c r="C449" s="7"/>
      <c r="D449" s="7"/>
      <c r="E449" s="7"/>
      <c r="F449" s="7"/>
      <c r="G449" s="7"/>
      <c r="H449" s="7"/>
      <c r="I449" s="7"/>
      <c r="J449" s="7"/>
      <c r="K449" s="7"/>
      <c r="L449" s="7"/>
      <c r="M449" s="7"/>
      <c r="N449" s="7"/>
      <c r="O449" s="7"/>
      <c r="P449" s="7"/>
      <c r="Q449" s="7"/>
      <c r="R449" s="7"/>
      <c r="S449" s="7"/>
      <c r="T449" s="7"/>
      <c r="U449" s="7"/>
      <c r="V449" s="7"/>
      <c r="W449" s="7"/>
    </row>
    <row r="450" spans="1:23" ht="11.25" customHeight="1">
      <c r="A450" s="7"/>
      <c r="B450" s="7"/>
      <c r="C450" s="7"/>
      <c r="D450" s="7"/>
      <c r="E450" s="7"/>
      <c r="F450" s="7"/>
      <c r="G450" s="7"/>
      <c r="H450" s="7"/>
      <c r="I450" s="7"/>
      <c r="J450" s="7"/>
      <c r="K450" s="7"/>
      <c r="L450" s="7"/>
      <c r="M450" s="7"/>
      <c r="N450" s="7"/>
      <c r="O450" s="7"/>
      <c r="P450" s="7"/>
      <c r="Q450" s="7"/>
      <c r="R450" s="7"/>
      <c r="S450" s="7"/>
      <c r="T450" s="7"/>
      <c r="U450" s="7"/>
      <c r="V450" s="7"/>
      <c r="W450" s="7"/>
    </row>
    <row r="451" spans="1:23" ht="11.25" customHeight="1">
      <c r="A451" s="7"/>
      <c r="B451" s="7"/>
      <c r="C451" s="7"/>
      <c r="D451" s="7"/>
      <c r="E451" s="7"/>
      <c r="F451" s="7"/>
      <c r="G451" s="7"/>
      <c r="H451" s="7"/>
      <c r="I451" s="7"/>
      <c r="J451" s="7"/>
      <c r="K451" s="7"/>
      <c r="L451" s="7"/>
      <c r="M451" s="7"/>
      <c r="N451" s="7"/>
      <c r="O451" s="7"/>
      <c r="P451" s="7"/>
      <c r="Q451" s="7"/>
      <c r="R451" s="7"/>
      <c r="S451" s="7"/>
      <c r="T451" s="7"/>
      <c r="U451" s="7"/>
      <c r="V451" s="7"/>
      <c r="W451" s="7"/>
    </row>
    <row r="452" spans="1:23" ht="11.25" customHeight="1">
      <c r="A452" s="7"/>
      <c r="B452" s="7"/>
      <c r="C452" s="7"/>
      <c r="D452" s="7"/>
      <c r="E452" s="7"/>
      <c r="F452" s="7"/>
      <c r="G452" s="7"/>
      <c r="H452" s="7"/>
      <c r="I452" s="7"/>
      <c r="J452" s="7"/>
      <c r="K452" s="7"/>
      <c r="L452" s="7"/>
      <c r="M452" s="7"/>
      <c r="N452" s="7"/>
      <c r="O452" s="7"/>
      <c r="P452" s="7"/>
      <c r="Q452" s="7"/>
      <c r="R452" s="7"/>
      <c r="S452" s="7"/>
      <c r="T452" s="7"/>
      <c r="U452" s="7"/>
      <c r="V452" s="7"/>
      <c r="W452" s="7"/>
    </row>
    <row r="453" spans="1:23" ht="11.25" customHeight="1">
      <c r="A453" s="7"/>
      <c r="B453" s="7"/>
      <c r="C453" s="7"/>
      <c r="D453" s="7"/>
      <c r="E453" s="7"/>
      <c r="F453" s="7"/>
      <c r="G453" s="7"/>
      <c r="H453" s="7"/>
      <c r="I453" s="7"/>
      <c r="J453" s="7"/>
      <c r="K453" s="7"/>
      <c r="L453" s="7"/>
      <c r="M453" s="7"/>
      <c r="N453" s="7"/>
      <c r="O453" s="7"/>
      <c r="P453" s="7"/>
      <c r="Q453" s="7"/>
      <c r="R453" s="7"/>
      <c r="S453" s="7"/>
      <c r="T453" s="7"/>
      <c r="U453" s="7"/>
      <c r="V453" s="7"/>
      <c r="W453" s="7"/>
    </row>
    <row r="454" spans="1:23" ht="11.25" customHeight="1">
      <c r="A454" s="7"/>
      <c r="B454" s="7"/>
      <c r="C454" s="7"/>
      <c r="D454" s="7"/>
      <c r="E454" s="7"/>
      <c r="F454" s="7"/>
      <c r="G454" s="7"/>
      <c r="H454" s="7"/>
      <c r="I454" s="7"/>
      <c r="J454" s="7"/>
      <c r="K454" s="7"/>
      <c r="L454" s="7"/>
      <c r="M454" s="7"/>
      <c r="N454" s="7"/>
      <c r="O454" s="7"/>
      <c r="P454" s="7"/>
      <c r="Q454" s="7"/>
      <c r="R454" s="7"/>
      <c r="S454" s="7"/>
      <c r="T454" s="7"/>
      <c r="U454" s="7"/>
      <c r="V454" s="7"/>
      <c r="W454" s="7"/>
    </row>
    <row r="455" spans="1:23" ht="11.25" customHeight="1">
      <c r="A455" s="7"/>
      <c r="B455" s="7"/>
      <c r="C455" s="7"/>
      <c r="D455" s="7"/>
      <c r="E455" s="7"/>
      <c r="F455" s="7"/>
      <c r="G455" s="7"/>
      <c r="H455" s="7"/>
      <c r="I455" s="7"/>
      <c r="J455" s="7"/>
      <c r="K455" s="7"/>
      <c r="L455" s="7"/>
      <c r="M455" s="7"/>
      <c r="N455" s="7"/>
      <c r="O455" s="7"/>
      <c r="P455" s="7"/>
      <c r="Q455" s="7"/>
      <c r="R455" s="7"/>
      <c r="S455" s="7"/>
      <c r="T455" s="7"/>
      <c r="U455" s="7"/>
      <c r="V455" s="7"/>
      <c r="W455" s="7"/>
    </row>
    <row r="456" spans="1:23" ht="11.25" customHeight="1">
      <c r="A456" s="7"/>
      <c r="B456" s="7"/>
      <c r="C456" s="7"/>
      <c r="D456" s="7"/>
      <c r="E456" s="7"/>
      <c r="F456" s="7"/>
      <c r="G456" s="7"/>
      <c r="H456" s="7"/>
      <c r="I456" s="7"/>
      <c r="J456" s="7"/>
      <c r="K456" s="7"/>
      <c r="L456" s="7"/>
      <c r="M456" s="7"/>
      <c r="N456" s="7"/>
      <c r="O456" s="7"/>
      <c r="P456" s="7"/>
      <c r="Q456" s="7"/>
      <c r="R456" s="7"/>
      <c r="S456" s="7"/>
      <c r="T456" s="7"/>
      <c r="U456" s="7"/>
      <c r="V456" s="7"/>
      <c r="W456" s="7"/>
    </row>
    <row r="457" spans="1:23" ht="11.25" customHeight="1">
      <c r="A457" s="7"/>
      <c r="B457" s="7"/>
      <c r="C457" s="7"/>
      <c r="D457" s="7"/>
      <c r="E457" s="7"/>
      <c r="F457" s="7"/>
      <c r="G457" s="7"/>
      <c r="H457" s="7"/>
      <c r="I457" s="7"/>
      <c r="J457" s="7"/>
      <c r="K457" s="7"/>
      <c r="L457" s="7"/>
      <c r="M457" s="7"/>
      <c r="N457" s="7"/>
      <c r="O457" s="7"/>
      <c r="P457" s="7"/>
      <c r="Q457" s="7"/>
      <c r="R457" s="7"/>
      <c r="S457" s="7"/>
      <c r="T457" s="7"/>
      <c r="U457" s="7"/>
      <c r="V457" s="7"/>
      <c r="W457" s="7"/>
    </row>
    <row r="458" spans="1:23" ht="11.25" customHeight="1">
      <c r="A458" s="7"/>
      <c r="B458" s="7"/>
      <c r="C458" s="7"/>
      <c r="D458" s="7"/>
      <c r="E458" s="7"/>
      <c r="F458" s="7"/>
      <c r="G458" s="7"/>
      <c r="H458" s="7"/>
      <c r="I458" s="7"/>
      <c r="J458" s="7"/>
      <c r="K458" s="7"/>
      <c r="L458" s="7"/>
      <c r="M458" s="7"/>
      <c r="N458" s="7"/>
      <c r="O458" s="7"/>
      <c r="P458" s="7"/>
      <c r="Q458" s="7"/>
      <c r="R458" s="7"/>
      <c r="S458" s="7"/>
      <c r="T458" s="7"/>
      <c r="U458" s="7"/>
      <c r="V458" s="7"/>
      <c r="W458" s="7"/>
    </row>
    <row r="459" spans="1:23" ht="11.25" customHeight="1">
      <c r="A459" s="7"/>
      <c r="B459" s="7"/>
      <c r="C459" s="7"/>
      <c r="D459" s="7"/>
      <c r="E459" s="7"/>
      <c r="F459" s="7"/>
      <c r="G459" s="7"/>
      <c r="H459" s="7"/>
      <c r="I459" s="7"/>
      <c r="J459" s="7"/>
      <c r="K459" s="7"/>
      <c r="L459" s="7"/>
      <c r="M459" s="7"/>
      <c r="N459" s="7"/>
      <c r="O459" s="7"/>
      <c r="P459" s="7"/>
      <c r="Q459" s="7"/>
      <c r="R459" s="7"/>
      <c r="S459" s="7"/>
      <c r="T459" s="7"/>
      <c r="U459" s="7"/>
      <c r="V459" s="7"/>
      <c r="W459" s="7"/>
    </row>
    <row r="460" spans="1:23" ht="11.25" customHeight="1">
      <c r="A460" s="7"/>
      <c r="B460" s="7"/>
      <c r="C460" s="7"/>
      <c r="D460" s="7"/>
      <c r="E460" s="7"/>
      <c r="F460" s="7"/>
      <c r="G460" s="7"/>
      <c r="H460" s="7"/>
      <c r="I460" s="7"/>
      <c r="J460" s="7"/>
      <c r="K460" s="7"/>
      <c r="L460" s="7"/>
      <c r="M460" s="7"/>
      <c r="N460" s="7"/>
      <c r="O460" s="7"/>
      <c r="P460" s="7"/>
      <c r="Q460" s="7"/>
      <c r="R460" s="7"/>
      <c r="S460" s="7"/>
      <c r="T460" s="7"/>
      <c r="U460" s="7"/>
      <c r="V460" s="7"/>
      <c r="W460" s="7"/>
    </row>
    <row r="461" spans="1:23" ht="11.25" customHeight="1">
      <c r="A461" s="7"/>
      <c r="B461" s="7"/>
      <c r="C461" s="7"/>
      <c r="D461" s="7"/>
      <c r="E461" s="7"/>
      <c r="F461" s="7"/>
      <c r="G461" s="7"/>
      <c r="H461" s="7"/>
      <c r="I461" s="7"/>
      <c r="J461" s="7"/>
      <c r="K461" s="7"/>
      <c r="L461" s="7"/>
      <c r="M461" s="7"/>
      <c r="N461" s="7"/>
      <c r="O461" s="7"/>
      <c r="P461" s="7"/>
      <c r="Q461" s="7"/>
      <c r="R461" s="7"/>
      <c r="S461" s="7"/>
      <c r="T461" s="7"/>
      <c r="U461" s="7"/>
      <c r="V461" s="7"/>
      <c r="W461" s="7"/>
    </row>
    <row r="462" spans="1:23" ht="11.25" customHeight="1">
      <c r="A462" s="7"/>
      <c r="B462" s="7"/>
      <c r="C462" s="7"/>
      <c r="D462" s="7"/>
      <c r="E462" s="7"/>
      <c r="F462" s="7"/>
      <c r="G462" s="7"/>
      <c r="H462" s="7"/>
      <c r="I462" s="7"/>
      <c r="J462" s="7"/>
      <c r="K462" s="7"/>
      <c r="L462" s="7"/>
      <c r="M462" s="7"/>
      <c r="N462" s="7"/>
      <c r="O462" s="7"/>
      <c r="P462" s="7"/>
      <c r="Q462" s="7"/>
      <c r="R462" s="7"/>
      <c r="S462" s="7"/>
      <c r="T462" s="7"/>
      <c r="U462" s="7"/>
      <c r="V462" s="7"/>
      <c r="W462" s="7"/>
    </row>
    <row r="463" spans="1:23" ht="11.25" customHeight="1">
      <c r="A463" s="7"/>
      <c r="B463" s="7"/>
      <c r="C463" s="7"/>
      <c r="D463" s="7"/>
      <c r="E463" s="7"/>
      <c r="F463" s="7"/>
      <c r="G463" s="7"/>
      <c r="H463" s="7"/>
      <c r="I463" s="7"/>
      <c r="J463" s="7"/>
      <c r="K463" s="7"/>
      <c r="L463" s="7"/>
      <c r="M463" s="7"/>
      <c r="N463" s="7"/>
      <c r="O463" s="7"/>
      <c r="P463" s="7"/>
      <c r="Q463" s="7"/>
      <c r="R463" s="7"/>
      <c r="S463" s="7"/>
      <c r="T463" s="7"/>
      <c r="U463" s="7"/>
      <c r="V463" s="7"/>
      <c r="W463" s="7"/>
    </row>
    <row r="464" spans="1:23" ht="11.25" customHeight="1">
      <c r="A464" s="7"/>
      <c r="B464" s="7"/>
      <c r="C464" s="7"/>
      <c r="D464" s="7"/>
      <c r="E464" s="7"/>
      <c r="F464" s="7"/>
      <c r="G464" s="7"/>
      <c r="H464" s="7"/>
      <c r="I464" s="7"/>
      <c r="J464" s="7"/>
      <c r="K464" s="7"/>
      <c r="L464" s="7"/>
      <c r="M464" s="7"/>
      <c r="N464" s="7"/>
      <c r="O464" s="7"/>
      <c r="P464" s="7"/>
      <c r="Q464" s="7"/>
      <c r="R464" s="7"/>
      <c r="S464" s="7"/>
      <c r="T464" s="7"/>
      <c r="U464" s="7"/>
      <c r="V464" s="7"/>
      <c r="W464" s="7"/>
    </row>
    <row r="465" spans="1:23" ht="11.25" customHeight="1">
      <c r="A465" s="7"/>
      <c r="B465" s="7"/>
      <c r="C465" s="7"/>
      <c r="D465" s="7"/>
      <c r="E465" s="7"/>
      <c r="F465" s="7"/>
      <c r="G465" s="7"/>
      <c r="H465" s="7"/>
      <c r="I465" s="7"/>
      <c r="J465" s="7"/>
      <c r="K465" s="7"/>
      <c r="L465" s="7"/>
      <c r="M465" s="7"/>
      <c r="N465" s="7"/>
      <c r="O465" s="7"/>
      <c r="P465" s="7"/>
      <c r="Q465" s="7"/>
      <c r="R465" s="7"/>
      <c r="S465" s="7"/>
      <c r="T465" s="7"/>
      <c r="U465" s="7"/>
      <c r="V465" s="7"/>
      <c r="W465" s="7"/>
    </row>
    <row r="466" spans="1:23" ht="11.25" customHeight="1">
      <c r="A466" s="7"/>
      <c r="B466" s="7"/>
      <c r="C466" s="7"/>
      <c r="D466" s="7"/>
      <c r="E466" s="7"/>
      <c r="F466" s="7"/>
      <c r="G466" s="7"/>
      <c r="H466" s="7"/>
      <c r="I466" s="7"/>
      <c r="J466" s="7"/>
      <c r="K466" s="7"/>
      <c r="L466" s="7"/>
      <c r="M466" s="7"/>
      <c r="N466" s="7"/>
      <c r="O466" s="7"/>
      <c r="P466" s="7"/>
      <c r="Q466" s="7"/>
      <c r="R466" s="7"/>
      <c r="S466" s="7"/>
      <c r="T466" s="7"/>
      <c r="U466" s="7"/>
      <c r="V466" s="7"/>
      <c r="W466" s="7"/>
    </row>
    <row r="467" spans="1:23" ht="11.25" customHeight="1">
      <c r="A467" s="7"/>
      <c r="B467" s="7"/>
      <c r="C467" s="7"/>
      <c r="D467" s="7"/>
      <c r="E467" s="7"/>
      <c r="F467" s="7"/>
      <c r="G467" s="7"/>
      <c r="H467" s="7"/>
      <c r="I467" s="7"/>
      <c r="J467" s="7"/>
      <c r="K467" s="7"/>
      <c r="L467" s="7"/>
      <c r="M467" s="7"/>
      <c r="N467" s="7"/>
      <c r="O467" s="7"/>
      <c r="P467" s="7"/>
      <c r="Q467" s="7"/>
      <c r="R467" s="7"/>
      <c r="S467" s="7"/>
      <c r="T467" s="7"/>
      <c r="U467" s="7"/>
      <c r="V467" s="7"/>
      <c r="W467" s="7"/>
    </row>
    <row r="468" spans="1:23" ht="11.25" customHeight="1">
      <c r="A468" s="7"/>
      <c r="B468" s="7"/>
      <c r="C468" s="7"/>
      <c r="D468" s="7"/>
      <c r="E468" s="7"/>
      <c r="F468" s="7"/>
      <c r="G468" s="7"/>
      <c r="H468" s="7"/>
      <c r="I468" s="7"/>
      <c r="J468" s="7"/>
      <c r="K468" s="7"/>
      <c r="L468" s="7"/>
      <c r="M468" s="7"/>
      <c r="N468" s="7"/>
      <c r="O468" s="7"/>
      <c r="P468" s="7"/>
      <c r="Q468" s="7"/>
      <c r="R468" s="7"/>
      <c r="S468" s="7"/>
      <c r="T468" s="7"/>
      <c r="U468" s="7"/>
      <c r="V468" s="7"/>
      <c r="W468" s="7"/>
    </row>
    <row r="469" spans="1:23" ht="11.25" customHeight="1">
      <c r="A469" s="7"/>
      <c r="B469" s="7"/>
      <c r="C469" s="7"/>
      <c r="D469" s="7"/>
      <c r="E469" s="7"/>
      <c r="F469" s="7"/>
      <c r="G469" s="7"/>
      <c r="H469" s="7"/>
      <c r="I469" s="7"/>
      <c r="J469" s="7"/>
      <c r="K469" s="7"/>
      <c r="L469" s="7"/>
      <c r="M469" s="7"/>
      <c r="N469" s="7"/>
      <c r="O469" s="7"/>
      <c r="P469" s="7"/>
      <c r="Q469" s="7"/>
      <c r="R469" s="7"/>
      <c r="S469" s="7"/>
      <c r="T469" s="7"/>
      <c r="U469" s="7"/>
      <c r="V469" s="7"/>
      <c r="W469" s="7"/>
    </row>
    <row r="470" spans="1:23" ht="11.25" customHeight="1">
      <c r="A470" s="7"/>
      <c r="B470" s="7"/>
      <c r="C470" s="7"/>
      <c r="D470" s="7"/>
      <c r="E470" s="7"/>
      <c r="F470" s="7"/>
      <c r="G470" s="7"/>
      <c r="H470" s="7"/>
      <c r="I470" s="7"/>
      <c r="J470" s="7"/>
      <c r="K470" s="7"/>
      <c r="L470" s="7"/>
      <c r="M470" s="7"/>
      <c r="N470" s="7"/>
      <c r="O470" s="7"/>
      <c r="P470" s="7"/>
      <c r="Q470" s="7"/>
      <c r="R470" s="7"/>
      <c r="S470" s="7"/>
      <c r="T470" s="7"/>
      <c r="U470" s="7"/>
      <c r="V470" s="7"/>
      <c r="W470" s="7"/>
    </row>
    <row r="471" spans="1:23" ht="11.25" customHeight="1">
      <c r="A471" s="7"/>
      <c r="B471" s="7"/>
      <c r="C471" s="7"/>
      <c r="D471" s="7"/>
      <c r="E471" s="7"/>
      <c r="F471" s="7"/>
      <c r="G471" s="7"/>
      <c r="H471" s="7"/>
      <c r="I471" s="7"/>
      <c r="J471" s="7"/>
      <c r="K471" s="7"/>
      <c r="L471" s="7"/>
      <c r="M471" s="7"/>
      <c r="N471" s="7"/>
      <c r="O471" s="7"/>
      <c r="P471" s="7"/>
      <c r="Q471" s="7"/>
      <c r="R471" s="7"/>
      <c r="S471" s="7"/>
      <c r="T471" s="7"/>
      <c r="U471" s="7"/>
      <c r="V471" s="7"/>
      <c r="W471" s="7"/>
    </row>
    <row r="472" spans="1:23" ht="11.25" customHeight="1">
      <c r="A472" s="7"/>
      <c r="B472" s="7"/>
      <c r="C472" s="7"/>
      <c r="D472" s="7"/>
      <c r="E472" s="7"/>
      <c r="F472" s="7"/>
      <c r="G472" s="7"/>
      <c r="H472" s="7"/>
      <c r="I472" s="7"/>
      <c r="J472" s="7"/>
      <c r="K472" s="7"/>
      <c r="L472" s="7"/>
      <c r="M472" s="7"/>
      <c r="N472" s="7"/>
      <c r="O472" s="7"/>
      <c r="P472" s="7"/>
      <c r="Q472" s="7"/>
      <c r="R472" s="7"/>
      <c r="S472" s="7"/>
      <c r="T472" s="7"/>
      <c r="U472" s="7"/>
      <c r="V472" s="7"/>
      <c r="W472" s="7"/>
    </row>
    <row r="473" spans="1:23" ht="11.25" customHeight="1">
      <c r="A473" s="7"/>
      <c r="B473" s="7"/>
      <c r="C473" s="7"/>
      <c r="D473" s="7"/>
      <c r="E473" s="7"/>
      <c r="F473" s="7"/>
      <c r="G473" s="7"/>
      <c r="H473" s="7"/>
      <c r="I473" s="7"/>
      <c r="J473" s="7"/>
      <c r="K473" s="7"/>
      <c r="L473" s="7"/>
      <c r="M473" s="7"/>
      <c r="N473" s="7"/>
      <c r="O473" s="7"/>
      <c r="P473" s="7"/>
      <c r="Q473" s="7"/>
      <c r="R473" s="7"/>
      <c r="S473" s="7"/>
      <c r="T473" s="7"/>
      <c r="U473" s="7"/>
      <c r="V473" s="7"/>
      <c r="W473" s="7"/>
    </row>
    <row r="474" spans="1:23" ht="11.25" customHeight="1">
      <c r="A474" s="7"/>
      <c r="B474" s="7"/>
      <c r="C474" s="7"/>
      <c r="D474" s="7"/>
      <c r="E474" s="7"/>
      <c r="F474" s="7"/>
      <c r="G474" s="7"/>
      <c r="H474" s="7"/>
      <c r="I474" s="7"/>
      <c r="J474" s="7"/>
      <c r="K474" s="7"/>
      <c r="L474" s="7"/>
      <c r="M474" s="7"/>
      <c r="N474" s="7"/>
      <c r="O474" s="7"/>
      <c r="P474" s="7"/>
      <c r="Q474" s="7"/>
      <c r="R474" s="7"/>
      <c r="S474" s="7"/>
      <c r="T474" s="7"/>
      <c r="U474" s="7"/>
      <c r="V474" s="7"/>
      <c r="W474" s="7"/>
    </row>
    <row r="475" spans="1:23" ht="11.25" customHeight="1">
      <c r="A475" s="7"/>
      <c r="B475" s="7"/>
      <c r="C475" s="7"/>
      <c r="D475" s="7"/>
      <c r="E475" s="7"/>
      <c r="F475" s="7"/>
      <c r="G475" s="7"/>
      <c r="H475" s="7"/>
      <c r="I475" s="7"/>
      <c r="J475" s="7"/>
      <c r="K475" s="7"/>
      <c r="L475" s="7"/>
      <c r="M475" s="7"/>
      <c r="N475" s="7"/>
      <c r="O475" s="7"/>
      <c r="P475" s="7"/>
      <c r="Q475" s="7"/>
      <c r="R475" s="7"/>
      <c r="S475" s="7"/>
      <c r="T475" s="7"/>
      <c r="U475" s="7"/>
      <c r="V475" s="7"/>
      <c r="W475" s="7"/>
    </row>
    <row r="476" spans="1:23" ht="11.25" customHeight="1">
      <c r="A476" s="7"/>
      <c r="B476" s="7"/>
      <c r="C476" s="7"/>
      <c r="D476" s="7"/>
      <c r="E476" s="7"/>
      <c r="F476" s="7"/>
      <c r="G476" s="7"/>
      <c r="H476" s="7"/>
      <c r="I476" s="7"/>
      <c r="J476" s="7"/>
      <c r="K476" s="7"/>
      <c r="L476" s="7"/>
      <c r="M476" s="7"/>
      <c r="N476" s="7"/>
      <c r="O476" s="7"/>
      <c r="P476" s="7"/>
      <c r="Q476" s="7"/>
      <c r="R476" s="7"/>
      <c r="S476" s="7"/>
      <c r="T476" s="7"/>
      <c r="U476" s="7"/>
      <c r="V476" s="7"/>
      <c r="W476" s="7"/>
    </row>
    <row r="477" spans="1:23" ht="11.25" customHeight="1">
      <c r="A477" s="7"/>
      <c r="B477" s="7"/>
      <c r="C477" s="7"/>
      <c r="D477" s="7"/>
      <c r="E477" s="7"/>
      <c r="F477" s="7"/>
      <c r="G477" s="7"/>
      <c r="H477" s="7"/>
      <c r="I477" s="7"/>
      <c r="J477" s="7"/>
      <c r="K477" s="7"/>
      <c r="L477" s="7"/>
      <c r="M477" s="7"/>
      <c r="N477" s="7"/>
      <c r="O477" s="7"/>
      <c r="P477" s="7"/>
      <c r="Q477" s="7"/>
      <c r="R477" s="7"/>
      <c r="S477" s="7"/>
      <c r="T477" s="7"/>
      <c r="U477" s="7"/>
      <c r="V477" s="7"/>
      <c r="W477" s="7"/>
    </row>
    <row r="478" spans="1:23" ht="11.25" customHeight="1">
      <c r="A478" s="7"/>
      <c r="B478" s="7"/>
      <c r="C478" s="7"/>
      <c r="D478" s="7"/>
      <c r="E478" s="7"/>
      <c r="F478" s="7"/>
      <c r="G478" s="7"/>
      <c r="H478" s="7"/>
      <c r="I478" s="7"/>
      <c r="J478" s="7"/>
      <c r="K478" s="7"/>
      <c r="L478" s="7"/>
      <c r="M478" s="7"/>
      <c r="N478" s="7"/>
      <c r="O478" s="7"/>
      <c r="P478" s="7"/>
      <c r="Q478" s="7"/>
      <c r="R478" s="7"/>
      <c r="S478" s="7"/>
      <c r="T478" s="7"/>
      <c r="U478" s="7"/>
      <c r="V478" s="7"/>
      <c r="W478" s="7"/>
    </row>
    <row r="479" spans="1:23" ht="11.25" customHeight="1">
      <c r="A479" s="7"/>
      <c r="B479" s="7"/>
      <c r="C479" s="7"/>
      <c r="D479" s="7"/>
      <c r="E479" s="7"/>
      <c r="F479" s="7"/>
      <c r="G479" s="7"/>
      <c r="H479" s="7"/>
      <c r="I479" s="7"/>
      <c r="J479" s="7"/>
      <c r="K479" s="7"/>
      <c r="L479" s="7"/>
      <c r="M479" s="7"/>
      <c r="N479" s="7"/>
      <c r="O479" s="7"/>
      <c r="P479" s="7"/>
      <c r="Q479" s="7"/>
      <c r="R479" s="7"/>
      <c r="S479" s="7"/>
      <c r="T479" s="7"/>
      <c r="U479" s="7"/>
      <c r="V479" s="7"/>
      <c r="W479" s="7"/>
    </row>
    <row r="480" spans="1:23" ht="11.25" customHeight="1">
      <c r="A480" s="7"/>
      <c r="B480" s="7"/>
      <c r="C480" s="7"/>
      <c r="D480" s="7"/>
      <c r="E480" s="7"/>
      <c r="F480" s="7"/>
      <c r="G480" s="7"/>
      <c r="H480" s="7"/>
      <c r="I480" s="7"/>
      <c r="J480" s="7"/>
      <c r="K480" s="7"/>
      <c r="L480" s="7"/>
      <c r="M480" s="7"/>
      <c r="N480" s="7"/>
      <c r="O480" s="7"/>
      <c r="P480" s="7"/>
      <c r="Q480" s="7"/>
      <c r="R480" s="7"/>
      <c r="S480" s="7"/>
      <c r="T480" s="7"/>
      <c r="U480" s="7"/>
      <c r="V480" s="7"/>
      <c r="W480" s="7"/>
    </row>
    <row r="481" spans="1:23" ht="11.25" customHeight="1">
      <c r="A481" s="7"/>
      <c r="B481" s="7"/>
      <c r="C481" s="7"/>
      <c r="D481" s="7"/>
      <c r="E481" s="7"/>
      <c r="F481" s="7"/>
      <c r="G481" s="7"/>
      <c r="H481" s="7"/>
      <c r="I481" s="7"/>
      <c r="J481" s="7"/>
      <c r="K481" s="7"/>
      <c r="L481" s="7"/>
      <c r="M481" s="7"/>
      <c r="N481" s="7"/>
      <c r="O481" s="7"/>
      <c r="P481" s="7"/>
      <c r="Q481" s="7"/>
      <c r="R481" s="7"/>
      <c r="S481" s="7"/>
      <c r="T481" s="7"/>
      <c r="U481" s="7"/>
      <c r="V481" s="7"/>
      <c r="W481" s="7"/>
    </row>
    <row r="482" spans="1:23" ht="11.25" customHeight="1">
      <c r="A482" s="7"/>
      <c r="B482" s="7"/>
      <c r="C482" s="7"/>
      <c r="D482" s="7"/>
      <c r="E482" s="7"/>
      <c r="F482" s="7"/>
      <c r="G482" s="7"/>
      <c r="H482" s="7"/>
      <c r="I482" s="7"/>
      <c r="J482" s="7"/>
      <c r="K482" s="7"/>
      <c r="L482" s="7"/>
      <c r="M482" s="7"/>
      <c r="N482" s="7"/>
      <c r="O482" s="7"/>
      <c r="P482" s="7"/>
      <c r="Q482" s="7"/>
      <c r="R482" s="7"/>
      <c r="S482" s="7"/>
      <c r="T482" s="7"/>
      <c r="U482" s="7"/>
      <c r="V482" s="7"/>
      <c r="W482" s="7"/>
    </row>
    <row r="483" spans="1:23" ht="11.25" customHeight="1">
      <c r="A483" s="7"/>
      <c r="B483" s="7"/>
      <c r="C483" s="7"/>
      <c r="D483" s="7"/>
      <c r="E483" s="7"/>
      <c r="F483" s="7"/>
      <c r="G483" s="7"/>
      <c r="H483" s="7"/>
      <c r="I483" s="7"/>
      <c r="J483" s="7"/>
      <c r="K483" s="7"/>
      <c r="L483" s="7"/>
      <c r="M483" s="7"/>
      <c r="N483" s="7"/>
      <c r="O483" s="7"/>
      <c r="P483" s="7"/>
      <c r="Q483" s="7"/>
      <c r="R483" s="7"/>
      <c r="S483" s="7"/>
      <c r="T483" s="7"/>
      <c r="U483" s="7"/>
      <c r="V483" s="7"/>
      <c r="W483" s="7"/>
    </row>
    <row r="484" spans="1:23" ht="11.25" customHeight="1">
      <c r="A484" s="7"/>
      <c r="B484" s="7"/>
      <c r="C484" s="7"/>
      <c r="D484" s="7"/>
      <c r="E484" s="7"/>
      <c r="F484" s="7"/>
      <c r="G484" s="7"/>
      <c r="H484" s="7"/>
      <c r="I484" s="7"/>
      <c r="J484" s="7"/>
      <c r="K484" s="7"/>
      <c r="L484" s="7"/>
      <c r="M484" s="7"/>
      <c r="N484" s="7"/>
      <c r="O484" s="7"/>
      <c r="P484" s="7"/>
      <c r="Q484" s="7"/>
      <c r="R484" s="7"/>
      <c r="S484" s="7"/>
      <c r="T484" s="7"/>
      <c r="U484" s="7"/>
      <c r="V484" s="7"/>
      <c r="W484" s="7"/>
    </row>
    <row r="485" spans="1:23" ht="11.25" customHeight="1">
      <c r="A485" s="7"/>
      <c r="B485" s="7"/>
      <c r="C485" s="7"/>
      <c r="D485" s="7"/>
      <c r="E485" s="7"/>
      <c r="F485" s="7"/>
      <c r="G485" s="7"/>
      <c r="H485" s="7"/>
      <c r="I485" s="7"/>
      <c r="J485" s="7"/>
      <c r="K485" s="7"/>
      <c r="L485" s="7"/>
      <c r="M485" s="7"/>
      <c r="N485" s="7"/>
      <c r="O485" s="7"/>
      <c r="P485" s="7"/>
      <c r="Q485" s="7"/>
      <c r="R485" s="7"/>
      <c r="S485" s="7"/>
      <c r="T485" s="7"/>
      <c r="U485" s="7"/>
      <c r="V485" s="7"/>
      <c r="W485" s="7"/>
    </row>
    <row r="486" spans="1:23" ht="11.25" customHeight="1">
      <c r="A486" s="7"/>
      <c r="B486" s="7"/>
      <c r="C486" s="7"/>
      <c r="D486" s="7"/>
      <c r="E486" s="7"/>
      <c r="F486" s="7"/>
      <c r="G486" s="7"/>
      <c r="H486" s="7"/>
      <c r="I486" s="7"/>
      <c r="J486" s="7"/>
      <c r="K486" s="7"/>
      <c r="L486" s="7"/>
      <c r="M486" s="7"/>
      <c r="N486" s="7"/>
      <c r="O486" s="7"/>
      <c r="P486" s="7"/>
      <c r="Q486" s="7"/>
      <c r="R486" s="7"/>
      <c r="S486" s="7"/>
      <c r="T486" s="7"/>
      <c r="U486" s="7"/>
      <c r="V486" s="7"/>
      <c r="W486" s="7"/>
    </row>
    <row r="487" spans="1:23" ht="11.25" customHeight="1">
      <c r="A487" s="7"/>
      <c r="B487" s="7"/>
      <c r="C487" s="7"/>
      <c r="D487" s="7"/>
      <c r="E487" s="7"/>
      <c r="F487" s="7"/>
      <c r="G487" s="7"/>
      <c r="H487" s="7"/>
      <c r="I487" s="7"/>
      <c r="J487" s="7"/>
      <c r="K487" s="7"/>
      <c r="L487" s="7"/>
      <c r="M487" s="7"/>
      <c r="N487" s="7"/>
      <c r="O487" s="7"/>
      <c r="P487" s="7"/>
      <c r="Q487" s="7"/>
      <c r="R487" s="7"/>
      <c r="S487" s="7"/>
      <c r="T487" s="7"/>
      <c r="U487" s="7"/>
      <c r="V487" s="7"/>
      <c r="W487" s="7"/>
    </row>
    <row r="488" spans="1:23" ht="11.25" customHeight="1">
      <c r="A488" s="7"/>
      <c r="B488" s="7"/>
      <c r="C488" s="7"/>
      <c r="D488" s="7"/>
      <c r="E488" s="7"/>
      <c r="F488" s="7"/>
      <c r="G488" s="7"/>
      <c r="H488" s="7"/>
      <c r="I488" s="7"/>
      <c r="J488" s="7"/>
      <c r="K488" s="7"/>
      <c r="L488" s="7"/>
      <c r="M488" s="7"/>
      <c r="N488" s="7"/>
      <c r="O488" s="7"/>
      <c r="P488" s="7"/>
      <c r="Q488" s="7"/>
      <c r="R488" s="7"/>
      <c r="S488" s="7"/>
      <c r="T488" s="7"/>
      <c r="U488" s="7"/>
      <c r="V488" s="7"/>
      <c r="W488" s="7"/>
    </row>
    <row r="489" spans="1:23" ht="11.25" customHeight="1">
      <c r="A489" s="7"/>
      <c r="B489" s="7"/>
      <c r="C489" s="7"/>
      <c r="D489" s="7"/>
      <c r="E489" s="7"/>
      <c r="F489" s="7"/>
      <c r="G489" s="7"/>
      <c r="H489" s="7"/>
      <c r="I489" s="7"/>
      <c r="J489" s="7"/>
      <c r="K489" s="7"/>
      <c r="L489" s="7"/>
      <c r="M489" s="7"/>
      <c r="N489" s="7"/>
      <c r="O489" s="7"/>
      <c r="P489" s="7"/>
      <c r="Q489" s="7"/>
      <c r="R489" s="7"/>
      <c r="S489" s="7"/>
      <c r="T489" s="7"/>
      <c r="U489" s="7"/>
      <c r="V489" s="7"/>
      <c r="W489" s="7"/>
    </row>
    <row r="490" spans="1:23" ht="11.25" customHeight="1">
      <c r="A490" s="7"/>
      <c r="B490" s="7"/>
      <c r="C490" s="7"/>
      <c r="D490" s="7"/>
      <c r="E490" s="7"/>
      <c r="F490" s="7"/>
      <c r="G490" s="7"/>
      <c r="H490" s="7"/>
      <c r="I490" s="7"/>
      <c r="J490" s="7"/>
      <c r="K490" s="7"/>
      <c r="L490" s="7"/>
      <c r="M490" s="7"/>
      <c r="N490" s="7"/>
      <c r="O490" s="7"/>
      <c r="P490" s="7"/>
      <c r="Q490" s="7"/>
      <c r="R490" s="7"/>
      <c r="S490" s="7"/>
      <c r="T490" s="7"/>
      <c r="U490" s="7"/>
      <c r="V490" s="7"/>
      <c r="W490" s="7"/>
    </row>
    <row r="491" spans="1:23" ht="11.25" customHeight="1">
      <c r="A491" s="7"/>
      <c r="B491" s="7"/>
      <c r="C491" s="7"/>
      <c r="D491" s="7"/>
      <c r="E491" s="7"/>
      <c r="F491" s="7"/>
      <c r="G491" s="7"/>
      <c r="H491" s="7"/>
      <c r="I491" s="7"/>
      <c r="J491" s="7"/>
      <c r="K491" s="7"/>
      <c r="L491" s="7"/>
      <c r="M491" s="7"/>
      <c r="N491" s="7"/>
      <c r="O491" s="7"/>
      <c r="P491" s="7"/>
      <c r="Q491" s="7"/>
      <c r="R491" s="7"/>
      <c r="S491" s="7"/>
      <c r="T491" s="7"/>
      <c r="U491" s="7"/>
      <c r="V491" s="7"/>
      <c r="W491" s="7"/>
    </row>
    <row r="492" spans="1:23" ht="11.25" customHeight="1">
      <c r="A492" s="7"/>
      <c r="B492" s="7"/>
      <c r="C492" s="7"/>
      <c r="D492" s="7"/>
      <c r="E492" s="7"/>
      <c r="F492" s="7"/>
      <c r="G492" s="7"/>
      <c r="H492" s="7"/>
      <c r="I492" s="7"/>
      <c r="J492" s="7"/>
      <c r="K492" s="7"/>
      <c r="L492" s="7"/>
      <c r="M492" s="7"/>
      <c r="N492" s="7"/>
      <c r="O492" s="7"/>
      <c r="P492" s="7"/>
      <c r="Q492" s="7"/>
      <c r="R492" s="7"/>
      <c r="S492" s="7"/>
      <c r="T492" s="7"/>
      <c r="U492" s="7"/>
      <c r="V492" s="7"/>
      <c r="W492" s="7"/>
    </row>
    <row r="493" spans="1:23" ht="11.25" customHeight="1">
      <c r="A493" s="7"/>
      <c r="B493" s="7"/>
      <c r="C493" s="7"/>
      <c r="D493" s="7"/>
      <c r="E493" s="7"/>
      <c r="F493" s="7"/>
      <c r="G493" s="7"/>
      <c r="H493" s="7"/>
      <c r="I493" s="7"/>
      <c r="J493" s="7"/>
      <c r="K493" s="7"/>
      <c r="L493" s="7"/>
      <c r="M493" s="7"/>
      <c r="N493" s="7"/>
      <c r="O493" s="7"/>
      <c r="P493" s="7"/>
      <c r="Q493" s="7"/>
      <c r="R493" s="7"/>
      <c r="S493" s="7"/>
      <c r="T493" s="7"/>
      <c r="U493" s="7"/>
      <c r="V493" s="7"/>
      <c r="W493" s="7"/>
    </row>
    <row r="494" spans="1:23" ht="11.25" customHeight="1">
      <c r="A494" s="7"/>
      <c r="B494" s="7"/>
      <c r="C494" s="7"/>
      <c r="D494" s="7"/>
      <c r="E494" s="7"/>
      <c r="F494" s="7"/>
      <c r="G494" s="7"/>
      <c r="H494" s="7"/>
      <c r="I494" s="7"/>
      <c r="J494" s="7"/>
      <c r="K494" s="7"/>
      <c r="L494" s="7"/>
      <c r="M494" s="7"/>
      <c r="N494" s="7"/>
      <c r="O494" s="7"/>
      <c r="P494" s="7"/>
      <c r="Q494" s="7"/>
      <c r="R494" s="7"/>
      <c r="S494" s="7"/>
      <c r="T494" s="7"/>
      <c r="U494" s="7"/>
      <c r="V494" s="7"/>
      <c r="W494" s="7"/>
    </row>
    <row r="495" spans="1:23" ht="11.25" customHeight="1">
      <c r="A495" s="7"/>
      <c r="B495" s="7"/>
      <c r="C495" s="7"/>
      <c r="D495" s="7"/>
      <c r="E495" s="7"/>
      <c r="F495" s="7"/>
      <c r="G495" s="7"/>
      <c r="H495" s="7"/>
      <c r="I495" s="7"/>
      <c r="J495" s="7"/>
      <c r="K495" s="7"/>
      <c r="L495" s="7"/>
      <c r="M495" s="7"/>
      <c r="N495" s="7"/>
      <c r="O495" s="7"/>
      <c r="P495" s="7"/>
      <c r="Q495" s="7"/>
      <c r="R495" s="7"/>
      <c r="S495" s="7"/>
      <c r="T495" s="7"/>
      <c r="U495" s="7"/>
      <c r="V495" s="7"/>
      <c r="W495" s="7"/>
    </row>
    <row r="496" spans="1:23" ht="11.25" customHeight="1">
      <c r="A496" s="7"/>
      <c r="B496" s="7"/>
      <c r="C496" s="7"/>
      <c r="D496" s="7"/>
      <c r="E496" s="7"/>
      <c r="F496" s="7"/>
      <c r="G496" s="7"/>
      <c r="H496" s="7"/>
      <c r="I496" s="7"/>
      <c r="J496" s="7"/>
      <c r="K496" s="7"/>
      <c r="L496" s="7"/>
      <c r="M496" s="7"/>
      <c r="N496" s="7"/>
      <c r="O496" s="7"/>
      <c r="P496" s="7"/>
      <c r="Q496" s="7"/>
      <c r="R496" s="7"/>
      <c r="S496" s="7"/>
      <c r="T496" s="7"/>
      <c r="U496" s="7"/>
      <c r="V496" s="7"/>
      <c r="W496" s="7"/>
    </row>
    <row r="497" spans="1:23" ht="11.25" customHeight="1">
      <c r="A497" s="7"/>
      <c r="B497" s="7"/>
      <c r="C497" s="7"/>
      <c r="D497" s="7"/>
      <c r="E497" s="7"/>
      <c r="F497" s="7"/>
      <c r="G497" s="7"/>
      <c r="H497" s="7"/>
      <c r="I497" s="7"/>
      <c r="J497" s="7"/>
      <c r="K497" s="7"/>
      <c r="L497" s="7"/>
      <c r="M497" s="7"/>
      <c r="N497" s="7"/>
      <c r="O497" s="7"/>
      <c r="P497" s="7"/>
      <c r="Q497" s="7"/>
      <c r="R497" s="7"/>
      <c r="S497" s="7"/>
      <c r="T497" s="7"/>
      <c r="U497" s="7"/>
      <c r="V497" s="7"/>
      <c r="W497" s="7"/>
    </row>
    <row r="498" spans="1:23" ht="11.25" customHeight="1">
      <c r="A498" s="7"/>
      <c r="B498" s="7"/>
      <c r="C498" s="7"/>
      <c r="D498" s="7"/>
      <c r="E498" s="7"/>
      <c r="F498" s="7"/>
      <c r="G498" s="7"/>
      <c r="H498" s="7"/>
      <c r="I498" s="7"/>
      <c r="J498" s="7"/>
      <c r="K498" s="7"/>
      <c r="L498" s="7"/>
      <c r="M498" s="7"/>
      <c r="N498" s="7"/>
      <c r="O498" s="7"/>
      <c r="P498" s="7"/>
      <c r="Q498" s="7"/>
      <c r="R498" s="7"/>
      <c r="S498" s="7"/>
      <c r="T498" s="7"/>
      <c r="U498" s="7"/>
      <c r="V498" s="7"/>
      <c r="W498" s="7"/>
    </row>
    <row r="499" spans="1:23" ht="11.25" customHeight="1">
      <c r="A499" s="7"/>
      <c r="B499" s="7"/>
      <c r="C499" s="7"/>
      <c r="D499" s="7"/>
      <c r="E499" s="7"/>
      <c r="F499" s="7"/>
      <c r="G499" s="7"/>
      <c r="H499" s="7"/>
      <c r="I499" s="7"/>
      <c r="J499" s="7"/>
      <c r="K499" s="7"/>
      <c r="L499" s="7"/>
      <c r="M499" s="7"/>
      <c r="N499" s="7"/>
      <c r="O499" s="7"/>
      <c r="P499" s="7"/>
      <c r="Q499" s="7"/>
      <c r="R499" s="7"/>
      <c r="S499" s="7"/>
      <c r="T499" s="7"/>
      <c r="U499" s="7"/>
      <c r="V499" s="7"/>
      <c r="W499" s="7"/>
    </row>
    <row r="500" spans="1:23" ht="11.25" customHeight="1">
      <c r="A500" s="7"/>
      <c r="B500" s="7"/>
      <c r="C500" s="7"/>
      <c r="D500" s="7"/>
      <c r="E500" s="7"/>
      <c r="F500" s="7"/>
      <c r="G500" s="7"/>
      <c r="H500" s="7"/>
      <c r="I500" s="7"/>
      <c r="J500" s="7"/>
      <c r="K500" s="7"/>
      <c r="L500" s="7"/>
      <c r="M500" s="7"/>
      <c r="N500" s="7"/>
      <c r="O500" s="7"/>
      <c r="P500" s="7"/>
      <c r="Q500" s="7"/>
      <c r="R500" s="7"/>
      <c r="S500" s="7"/>
      <c r="T500" s="7"/>
      <c r="U500" s="7"/>
      <c r="V500" s="7"/>
      <c r="W500" s="7"/>
    </row>
    <row r="501" spans="1:23" ht="11.25" customHeight="1">
      <c r="A501" s="7"/>
      <c r="B501" s="7"/>
      <c r="C501" s="7"/>
      <c r="D501" s="7"/>
      <c r="E501" s="7"/>
      <c r="F501" s="7"/>
      <c r="G501" s="7"/>
      <c r="H501" s="7"/>
      <c r="I501" s="7"/>
      <c r="J501" s="7"/>
      <c r="K501" s="7"/>
      <c r="L501" s="7"/>
      <c r="M501" s="7"/>
      <c r="N501" s="7"/>
      <c r="O501" s="7"/>
      <c r="P501" s="7"/>
      <c r="Q501" s="7"/>
      <c r="R501" s="7"/>
      <c r="S501" s="7"/>
      <c r="T501" s="7"/>
      <c r="U501" s="7"/>
      <c r="V501" s="7"/>
      <c r="W501" s="7"/>
    </row>
    <row r="502" spans="1:23" ht="11.25" customHeight="1">
      <c r="A502" s="7"/>
      <c r="B502" s="7"/>
      <c r="C502" s="7"/>
      <c r="D502" s="7"/>
      <c r="E502" s="7"/>
      <c r="F502" s="7"/>
      <c r="G502" s="7"/>
      <c r="H502" s="7"/>
      <c r="I502" s="7"/>
      <c r="J502" s="7"/>
      <c r="K502" s="7"/>
      <c r="L502" s="7"/>
      <c r="M502" s="7"/>
      <c r="N502" s="7"/>
      <c r="O502" s="7"/>
      <c r="P502" s="7"/>
      <c r="Q502" s="7"/>
      <c r="R502" s="7"/>
      <c r="S502" s="7"/>
      <c r="T502" s="7"/>
      <c r="U502" s="7"/>
      <c r="V502" s="7"/>
      <c r="W502" s="7"/>
    </row>
    <row r="503" spans="1:23" ht="11.25" customHeight="1">
      <c r="A503" s="7"/>
      <c r="B503" s="7"/>
      <c r="C503" s="7"/>
      <c r="D503" s="7"/>
      <c r="E503" s="7"/>
      <c r="F503" s="7"/>
      <c r="G503" s="7"/>
      <c r="H503" s="7"/>
      <c r="I503" s="7"/>
      <c r="J503" s="7"/>
      <c r="K503" s="7"/>
      <c r="L503" s="7"/>
      <c r="M503" s="7"/>
      <c r="N503" s="7"/>
      <c r="O503" s="7"/>
      <c r="P503" s="7"/>
      <c r="Q503" s="7"/>
      <c r="R503" s="7"/>
      <c r="S503" s="7"/>
      <c r="T503" s="7"/>
      <c r="U503" s="7"/>
      <c r="V503" s="7"/>
      <c r="W503" s="7"/>
    </row>
    <row r="504" spans="1:23" ht="11.25" customHeight="1">
      <c r="A504" s="7"/>
      <c r="B504" s="7"/>
      <c r="C504" s="7"/>
      <c r="D504" s="7"/>
      <c r="E504" s="7"/>
      <c r="F504" s="7"/>
      <c r="G504" s="7"/>
      <c r="H504" s="7"/>
      <c r="I504" s="7"/>
      <c r="J504" s="7"/>
      <c r="K504" s="7"/>
      <c r="L504" s="7"/>
      <c r="M504" s="7"/>
      <c r="N504" s="7"/>
      <c r="O504" s="7"/>
      <c r="P504" s="7"/>
      <c r="Q504" s="7"/>
      <c r="R504" s="7"/>
      <c r="S504" s="7"/>
      <c r="T504" s="7"/>
      <c r="U504" s="7"/>
      <c r="V504" s="7"/>
      <c r="W504" s="7"/>
    </row>
    <row r="505" spans="1:23" ht="11.25" customHeight="1">
      <c r="A505" s="7"/>
      <c r="B505" s="7"/>
      <c r="C505" s="7"/>
      <c r="D505" s="7"/>
      <c r="E505" s="7"/>
      <c r="F505" s="7"/>
      <c r="G505" s="7"/>
      <c r="H505" s="7"/>
      <c r="I505" s="7"/>
      <c r="J505" s="7"/>
      <c r="K505" s="7"/>
      <c r="L505" s="7"/>
      <c r="M505" s="7"/>
      <c r="N505" s="7"/>
      <c r="O505" s="7"/>
      <c r="P505" s="7"/>
      <c r="Q505" s="7"/>
      <c r="R505" s="7"/>
      <c r="S505" s="7"/>
      <c r="T505" s="7"/>
      <c r="U505" s="7"/>
      <c r="V505" s="7"/>
      <c r="W505" s="7"/>
    </row>
    <row r="506" spans="1:23" ht="11.25" customHeight="1">
      <c r="A506" s="7"/>
      <c r="B506" s="7"/>
      <c r="C506" s="7"/>
      <c r="D506" s="7"/>
      <c r="E506" s="7"/>
      <c r="F506" s="7"/>
      <c r="G506" s="7"/>
      <c r="H506" s="7"/>
      <c r="I506" s="7"/>
      <c r="J506" s="7"/>
      <c r="K506" s="7"/>
      <c r="L506" s="7"/>
      <c r="M506" s="7"/>
      <c r="N506" s="7"/>
      <c r="O506" s="7"/>
      <c r="P506" s="7"/>
      <c r="Q506" s="7"/>
      <c r="R506" s="7"/>
      <c r="S506" s="7"/>
      <c r="T506" s="7"/>
      <c r="U506" s="7"/>
      <c r="V506" s="7"/>
      <c r="W506" s="7"/>
    </row>
    <row r="507" spans="1:23" ht="11.25" customHeight="1">
      <c r="A507" s="7"/>
      <c r="B507" s="7"/>
      <c r="C507" s="7"/>
      <c r="D507" s="7"/>
      <c r="E507" s="7"/>
      <c r="F507" s="7"/>
      <c r="G507" s="7"/>
      <c r="H507" s="7"/>
      <c r="I507" s="7"/>
      <c r="J507" s="7"/>
      <c r="K507" s="7"/>
      <c r="L507" s="7"/>
      <c r="M507" s="7"/>
      <c r="N507" s="7"/>
      <c r="O507" s="7"/>
      <c r="P507" s="7"/>
      <c r="Q507" s="7"/>
      <c r="R507" s="7"/>
      <c r="S507" s="7"/>
      <c r="T507" s="7"/>
      <c r="U507" s="7"/>
      <c r="V507" s="7"/>
      <c r="W507" s="7"/>
    </row>
    <row r="508" spans="1:23" ht="11.25" customHeight="1">
      <c r="A508" s="7"/>
      <c r="B508" s="7"/>
      <c r="C508" s="7"/>
      <c r="D508" s="7"/>
      <c r="E508" s="7"/>
      <c r="F508" s="7"/>
      <c r="G508" s="7"/>
      <c r="H508" s="7"/>
      <c r="I508" s="7"/>
      <c r="J508" s="7"/>
      <c r="K508" s="7"/>
      <c r="L508" s="7"/>
      <c r="M508" s="7"/>
      <c r="N508" s="7"/>
      <c r="O508" s="7"/>
      <c r="P508" s="7"/>
      <c r="Q508" s="7"/>
      <c r="R508" s="7"/>
      <c r="S508" s="7"/>
      <c r="T508" s="7"/>
      <c r="U508" s="7"/>
      <c r="V508" s="7"/>
      <c r="W508" s="7"/>
    </row>
    <row r="509" spans="1:23" ht="11.25" customHeight="1">
      <c r="A509" s="7"/>
      <c r="B509" s="7"/>
      <c r="C509" s="7"/>
      <c r="D509" s="7"/>
      <c r="E509" s="7"/>
      <c r="F509" s="7"/>
      <c r="G509" s="7"/>
      <c r="H509" s="7"/>
      <c r="I509" s="7"/>
      <c r="J509" s="7"/>
      <c r="K509" s="7"/>
      <c r="L509" s="7"/>
      <c r="M509" s="7"/>
      <c r="N509" s="7"/>
      <c r="O509" s="7"/>
      <c r="P509" s="7"/>
      <c r="Q509" s="7"/>
      <c r="R509" s="7"/>
      <c r="S509" s="7"/>
      <c r="T509" s="7"/>
      <c r="U509" s="7"/>
      <c r="V509" s="7"/>
      <c r="W509" s="7"/>
    </row>
    <row r="510" spans="1:23" ht="11.25" customHeight="1">
      <c r="A510" s="7"/>
      <c r="B510" s="7"/>
      <c r="C510" s="7"/>
      <c r="D510" s="7"/>
      <c r="E510" s="7"/>
      <c r="F510" s="7"/>
      <c r="G510" s="7"/>
      <c r="H510" s="7"/>
      <c r="I510" s="7"/>
      <c r="J510" s="7"/>
      <c r="K510" s="7"/>
      <c r="L510" s="7"/>
      <c r="M510" s="7"/>
      <c r="N510" s="7"/>
      <c r="O510" s="7"/>
      <c r="P510" s="7"/>
      <c r="Q510" s="7"/>
      <c r="R510" s="7"/>
      <c r="S510" s="7"/>
      <c r="T510" s="7"/>
      <c r="U510" s="7"/>
      <c r="V510" s="7"/>
      <c r="W510" s="7"/>
    </row>
    <row r="511" spans="1:23" ht="11.25" customHeight="1">
      <c r="A511" s="7"/>
      <c r="B511" s="7"/>
      <c r="C511" s="7"/>
      <c r="D511" s="7"/>
      <c r="E511" s="7"/>
      <c r="F511" s="7"/>
      <c r="G511" s="7"/>
      <c r="H511" s="7"/>
      <c r="I511" s="7"/>
      <c r="J511" s="7"/>
      <c r="K511" s="7"/>
      <c r="L511" s="7"/>
      <c r="M511" s="7"/>
      <c r="N511" s="7"/>
      <c r="O511" s="7"/>
      <c r="P511" s="7"/>
      <c r="Q511" s="7"/>
      <c r="R511" s="7"/>
      <c r="S511" s="7"/>
      <c r="T511" s="7"/>
      <c r="U511" s="7"/>
      <c r="V511" s="7"/>
      <c r="W511" s="7"/>
    </row>
    <row r="512" spans="1:23" ht="11.25" customHeight="1">
      <c r="A512" s="7"/>
      <c r="B512" s="7"/>
      <c r="C512" s="7"/>
      <c r="D512" s="7"/>
      <c r="E512" s="7"/>
      <c r="F512" s="7"/>
      <c r="G512" s="7"/>
      <c r="H512" s="7"/>
      <c r="I512" s="7"/>
      <c r="J512" s="7"/>
      <c r="K512" s="7"/>
      <c r="L512" s="7"/>
      <c r="M512" s="7"/>
      <c r="N512" s="7"/>
      <c r="O512" s="7"/>
      <c r="P512" s="7"/>
      <c r="Q512" s="7"/>
      <c r="R512" s="7"/>
      <c r="S512" s="7"/>
      <c r="T512" s="7"/>
      <c r="U512" s="7"/>
      <c r="V512" s="7"/>
      <c r="W512" s="7"/>
    </row>
    <row r="513" spans="1:23" ht="11.25" customHeight="1">
      <c r="A513" s="7"/>
      <c r="B513" s="7"/>
      <c r="C513" s="7"/>
      <c r="D513" s="7"/>
      <c r="E513" s="7"/>
      <c r="F513" s="7"/>
      <c r="G513" s="7"/>
      <c r="H513" s="7"/>
      <c r="I513" s="7"/>
      <c r="J513" s="7"/>
      <c r="K513" s="7"/>
      <c r="L513" s="7"/>
      <c r="M513" s="7"/>
      <c r="N513" s="7"/>
      <c r="O513" s="7"/>
      <c r="P513" s="7"/>
      <c r="Q513" s="7"/>
      <c r="R513" s="7"/>
      <c r="S513" s="7"/>
      <c r="T513" s="7"/>
      <c r="U513" s="7"/>
      <c r="V513" s="7"/>
      <c r="W513" s="7"/>
    </row>
    <row r="514" spans="1:23" ht="11.25" customHeight="1">
      <c r="A514" s="7"/>
      <c r="B514" s="7"/>
      <c r="C514" s="7"/>
      <c r="D514" s="7"/>
      <c r="E514" s="7"/>
      <c r="F514" s="7"/>
      <c r="G514" s="7"/>
      <c r="H514" s="7"/>
      <c r="I514" s="7"/>
      <c r="J514" s="7"/>
      <c r="K514" s="7"/>
      <c r="L514" s="7"/>
      <c r="M514" s="7"/>
      <c r="N514" s="7"/>
      <c r="O514" s="7"/>
      <c r="P514" s="7"/>
      <c r="Q514" s="7"/>
      <c r="R514" s="7"/>
      <c r="S514" s="7"/>
      <c r="T514" s="7"/>
      <c r="U514" s="7"/>
      <c r="V514" s="7"/>
      <c r="W514" s="7"/>
    </row>
    <row r="515" spans="1:23" ht="11.25" customHeight="1">
      <c r="A515" s="7"/>
      <c r="B515" s="7"/>
      <c r="C515" s="7"/>
      <c r="D515" s="7"/>
      <c r="E515" s="7"/>
      <c r="F515" s="7"/>
      <c r="G515" s="7"/>
      <c r="H515" s="7"/>
      <c r="I515" s="7"/>
      <c r="J515" s="7"/>
      <c r="K515" s="7"/>
      <c r="L515" s="7"/>
      <c r="M515" s="7"/>
      <c r="N515" s="7"/>
      <c r="O515" s="7"/>
      <c r="P515" s="7"/>
      <c r="Q515" s="7"/>
      <c r="R515" s="7"/>
      <c r="S515" s="7"/>
      <c r="T515" s="7"/>
      <c r="U515" s="7"/>
      <c r="V515" s="7"/>
      <c r="W515" s="7"/>
    </row>
    <row r="516" spans="1:23" ht="11.25" customHeight="1">
      <c r="A516" s="7"/>
      <c r="B516" s="7"/>
      <c r="C516" s="7"/>
      <c r="D516" s="7"/>
      <c r="E516" s="7"/>
      <c r="F516" s="7"/>
      <c r="G516" s="7"/>
      <c r="H516" s="7"/>
      <c r="I516" s="7"/>
      <c r="J516" s="7"/>
      <c r="K516" s="7"/>
      <c r="L516" s="7"/>
      <c r="M516" s="7"/>
      <c r="N516" s="7"/>
      <c r="O516" s="7"/>
      <c r="P516" s="7"/>
      <c r="Q516" s="7"/>
      <c r="R516" s="7"/>
      <c r="S516" s="7"/>
      <c r="T516" s="7"/>
      <c r="U516" s="7"/>
      <c r="V516" s="7"/>
      <c r="W516" s="7"/>
    </row>
    <row r="517" spans="1:23" ht="11.25" customHeight="1">
      <c r="A517" s="7"/>
      <c r="B517" s="7"/>
      <c r="C517" s="7"/>
      <c r="D517" s="7"/>
      <c r="E517" s="7"/>
      <c r="F517" s="7"/>
      <c r="G517" s="7"/>
      <c r="H517" s="7"/>
      <c r="I517" s="7"/>
      <c r="J517" s="7"/>
      <c r="K517" s="7"/>
      <c r="L517" s="7"/>
      <c r="M517" s="7"/>
      <c r="N517" s="7"/>
      <c r="O517" s="7"/>
      <c r="P517" s="7"/>
      <c r="Q517" s="7"/>
      <c r="R517" s="7"/>
      <c r="S517" s="7"/>
      <c r="T517" s="7"/>
      <c r="U517" s="7"/>
      <c r="V517" s="7"/>
      <c r="W517" s="7"/>
    </row>
    <row r="518" spans="1:23" ht="11.25" customHeight="1">
      <c r="A518" s="7"/>
      <c r="B518" s="7"/>
      <c r="C518" s="7"/>
      <c r="D518" s="7"/>
      <c r="E518" s="7"/>
      <c r="F518" s="7"/>
      <c r="G518" s="7"/>
      <c r="H518" s="7"/>
      <c r="I518" s="7"/>
      <c r="J518" s="7"/>
      <c r="K518" s="7"/>
      <c r="L518" s="7"/>
      <c r="M518" s="7"/>
      <c r="N518" s="7"/>
      <c r="O518" s="7"/>
      <c r="P518" s="7"/>
      <c r="Q518" s="7"/>
      <c r="R518" s="7"/>
      <c r="S518" s="7"/>
      <c r="T518" s="7"/>
      <c r="U518" s="7"/>
      <c r="V518" s="7"/>
      <c r="W518" s="7"/>
    </row>
    <row r="519" spans="1:23" ht="11.25" customHeight="1">
      <c r="A519" s="7"/>
      <c r="B519" s="7"/>
      <c r="C519" s="7"/>
      <c r="D519" s="7"/>
      <c r="E519" s="7"/>
      <c r="F519" s="7"/>
      <c r="G519" s="7"/>
      <c r="H519" s="7"/>
      <c r="I519" s="7"/>
      <c r="J519" s="7"/>
      <c r="K519" s="7"/>
      <c r="L519" s="7"/>
      <c r="M519" s="7"/>
      <c r="N519" s="7"/>
      <c r="O519" s="7"/>
      <c r="P519" s="7"/>
      <c r="Q519" s="7"/>
      <c r="R519" s="7"/>
      <c r="S519" s="7"/>
      <c r="T519" s="7"/>
      <c r="U519" s="7"/>
      <c r="V519" s="7"/>
      <c r="W519" s="7"/>
    </row>
    <row r="520" spans="1:23" ht="11.25" customHeight="1">
      <c r="A520" s="7"/>
      <c r="B520" s="7"/>
      <c r="C520" s="7"/>
      <c r="D520" s="7"/>
      <c r="E520" s="7"/>
      <c r="F520" s="7"/>
      <c r="G520" s="7"/>
      <c r="H520" s="7"/>
      <c r="I520" s="7"/>
      <c r="J520" s="7"/>
      <c r="K520" s="7"/>
      <c r="L520" s="7"/>
      <c r="M520" s="7"/>
      <c r="N520" s="7"/>
      <c r="O520" s="7"/>
      <c r="P520" s="7"/>
      <c r="Q520" s="7"/>
      <c r="R520" s="7"/>
      <c r="S520" s="7"/>
      <c r="T520" s="7"/>
      <c r="U520" s="7"/>
      <c r="V520" s="7"/>
      <c r="W520" s="7"/>
    </row>
    <row r="521" spans="1:23" ht="11.25" customHeight="1">
      <c r="A521" s="7"/>
      <c r="B521" s="7"/>
      <c r="C521" s="7"/>
      <c r="D521" s="7"/>
      <c r="E521" s="7"/>
      <c r="F521" s="7"/>
      <c r="G521" s="7"/>
      <c r="H521" s="7"/>
      <c r="I521" s="7"/>
      <c r="J521" s="7"/>
      <c r="K521" s="7"/>
      <c r="L521" s="7"/>
      <c r="M521" s="7"/>
      <c r="N521" s="7"/>
      <c r="O521" s="7"/>
      <c r="P521" s="7"/>
      <c r="Q521" s="7"/>
      <c r="R521" s="7"/>
      <c r="S521" s="7"/>
      <c r="T521" s="7"/>
      <c r="U521" s="7"/>
      <c r="V521" s="7"/>
      <c r="W521" s="7"/>
    </row>
    <row r="522" spans="1:23" ht="11.25" customHeight="1">
      <c r="A522" s="7"/>
      <c r="B522" s="7"/>
      <c r="C522" s="7"/>
      <c r="D522" s="7"/>
      <c r="E522" s="7"/>
      <c r="F522" s="7"/>
      <c r="G522" s="7"/>
      <c r="H522" s="7"/>
      <c r="I522" s="7"/>
      <c r="J522" s="7"/>
      <c r="K522" s="7"/>
      <c r="L522" s="7"/>
      <c r="M522" s="7"/>
      <c r="N522" s="7"/>
      <c r="O522" s="7"/>
      <c r="P522" s="7"/>
      <c r="Q522" s="7"/>
      <c r="R522" s="7"/>
      <c r="S522" s="7"/>
      <c r="T522" s="7"/>
      <c r="U522" s="7"/>
      <c r="V522" s="7"/>
      <c r="W522" s="7"/>
    </row>
    <row r="523" spans="1:23" ht="11.25" customHeight="1">
      <c r="A523" s="7"/>
      <c r="B523" s="7"/>
      <c r="C523" s="7"/>
      <c r="D523" s="7"/>
      <c r="E523" s="7"/>
      <c r="F523" s="7"/>
      <c r="G523" s="7"/>
      <c r="H523" s="7"/>
      <c r="I523" s="7"/>
      <c r="J523" s="7"/>
      <c r="K523" s="7"/>
      <c r="L523" s="7"/>
      <c r="M523" s="7"/>
      <c r="N523" s="7"/>
      <c r="O523" s="7"/>
      <c r="P523" s="7"/>
      <c r="Q523" s="7"/>
      <c r="R523" s="7"/>
      <c r="S523" s="7"/>
      <c r="T523" s="7"/>
      <c r="U523" s="7"/>
      <c r="V523" s="7"/>
      <c r="W523" s="7"/>
    </row>
    <row r="524" spans="1:23" ht="11.25" customHeight="1">
      <c r="A524" s="7"/>
      <c r="B524" s="7"/>
      <c r="C524" s="7"/>
      <c r="D524" s="7"/>
      <c r="E524" s="7"/>
      <c r="F524" s="7"/>
      <c r="G524" s="7"/>
      <c r="H524" s="7"/>
      <c r="I524" s="7"/>
      <c r="J524" s="7"/>
      <c r="K524" s="7"/>
      <c r="L524" s="7"/>
      <c r="M524" s="7"/>
      <c r="N524" s="7"/>
      <c r="O524" s="7"/>
      <c r="P524" s="7"/>
      <c r="Q524" s="7"/>
      <c r="R524" s="7"/>
      <c r="S524" s="7"/>
      <c r="T524" s="7"/>
      <c r="U524" s="7"/>
      <c r="V524" s="7"/>
      <c r="W524" s="7"/>
    </row>
    <row r="525" spans="1:23" ht="11.25" customHeight="1">
      <c r="A525" s="7"/>
      <c r="B525" s="7"/>
      <c r="C525" s="7"/>
      <c r="D525" s="7"/>
      <c r="E525" s="7"/>
      <c r="F525" s="7"/>
      <c r="G525" s="7"/>
      <c r="H525" s="7"/>
      <c r="I525" s="7"/>
      <c r="J525" s="7"/>
      <c r="K525" s="7"/>
      <c r="L525" s="7"/>
      <c r="M525" s="7"/>
      <c r="N525" s="7"/>
      <c r="O525" s="7"/>
      <c r="P525" s="7"/>
      <c r="Q525" s="7"/>
      <c r="R525" s="7"/>
      <c r="S525" s="7"/>
      <c r="T525" s="7"/>
      <c r="U525" s="7"/>
      <c r="V525" s="7"/>
      <c r="W525" s="7"/>
    </row>
    <row r="526" spans="1:23" ht="11.25" customHeight="1">
      <c r="A526" s="7"/>
      <c r="B526" s="7"/>
      <c r="C526" s="7"/>
      <c r="D526" s="7"/>
      <c r="E526" s="7"/>
      <c r="F526" s="7"/>
      <c r="G526" s="7"/>
      <c r="H526" s="7"/>
      <c r="I526" s="7"/>
      <c r="J526" s="7"/>
      <c r="K526" s="7"/>
      <c r="L526" s="7"/>
      <c r="M526" s="7"/>
      <c r="N526" s="7"/>
      <c r="O526" s="7"/>
      <c r="P526" s="7"/>
      <c r="Q526" s="7"/>
      <c r="R526" s="7"/>
      <c r="S526" s="7"/>
      <c r="T526" s="7"/>
      <c r="U526" s="7"/>
      <c r="V526" s="7"/>
      <c r="W526" s="7"/>
    </row>
    <row r="527" spans="1:23" ht="11.25" customHeight="1">
      <c r="A527" s="7"/>
      <c r="B527" s="7"/>
      <c r="C527" s="7"/>
      <c r="D527" s="7"/>
      <c r="E527" s="7"/>
      <c r="F527" s="7"/>
      <c r="G527" s="7"/>
      <c r="H527" s="7"/>
      <c r="I527" s="7"/>
      <c r="J527" s="7"/>
      <c r="K527" s="7"/>
      <c r="L527" s="7"/>
      <c r="M527" s="7"/>
      <c r="N527" s="7"/>
      <c r="O527" s="7"/>
      <c r="P527" s="7"/>
      <c r="Q527" s="7"/>
      <c r="R527" s="7"/>
      <c r="S527" s="7"/>
      <c r="T527" s="7"/>
      <c r="U527" s="7"/>
      <c r="V527" s="7"/>
      <c r="W527" s="7"/>
    </row>
    <row r="528" spans="1:23" ht="11.25" customHeight="1">
      <c r="A528" s="7"/>
      <c r="B528" s="7"/>
      <c r="C528" s="7"/>
      <c r="D528" s="7"/>
      <c r="E528" s="7"/>
      <c r="F528" s="7"/>
      <c r="G528" s="7"/>
      <c r="H528" s="7"/>
      <c r="I528" s="7"/>
      <c r="J528" s="7"/>
      <c r="K528" s="7"/>
      <c r="L528" s="7"/>
      <c r="M528" s="7"/>
      <c r="N528" s="7"/>
      <c r="O528" s="7"/>
      <c r="P528" s="7"/>
      <c r="Q528" s="7"/>
      <c r="R528" s="7"/>
      <c r="S528" s="7"/>
      <c r="T528" s="7"/>
      <c r="U528" s="7"/>
      <c r="V528" s="7"/>
      <c r="W528" s="7"/>
    </row>
    <row r="529" spans="1:23" ht="11.25" customHeight="1">
      <c r="A529" s="7"/>
      <c r="B529" s="7"/>
      <c r="C529" s="7"/>
      <c r="D529" s="7"/>
      <c r="E529" s="7"/>
      <c r="F529" s="7"/>
      <c r="G529" s="7"/>
      <c r="H529" s="7"/>
      <c r="I529" s="7"/>
      <c r="J529" s="7"/>
      <c r="K529" s="7"/>
      <c r="L529" s="7"/>
      <c r="M529" s="7"/>
      <c r="N529" s="7"/>
      <c r="O529" s="7"/>
      <c r="P529" s="7"/>
      <c r="Q529" s="7"/>
      <c r="R529" s="7"/>
      <c r="S529" s="7"/>
      <c r="T529" s="7"/>
      <c r="U529" s="7"/>
      <c r="V529" s="7"/>
      <c r="W529" s="7"/>
    </row>
    <row r="530" spans="1:23" ht="11.25" customHeight="1">
      <c r="A530" s="7"/>
      <c r="B530" s="7"/>
      <c r="C530" s="7"/>
      <c r="D530" s="7"/>
      <c r="E530" s="7"/>
      <c r="F530" s="7"/>
      <c r="G530" s="7"/>
      <c r="H530" s="7"/>
      <c r="I530" s="7"/>
      <c r="J530" s="7"/>
      <c r="K530" s="7"/>
      <c r="L530" s="7"/>
      <c r="M530" s="7"/>
      <c r="N530" s="7"/>
      <c r="O530" s="7"/>
      <c r="P530" s="7"/>
      <c r="Q530" s="7"/>
      <c r="R530" s="7"/>
      <c r="S530" s="7"/>
      <c r="T530" s="7"/>
      <c r="U530" s="7"/>
      <c r="V530" s="7"/>
      <c r="W530" s="7"/>
    </row>
    <row r="531" spans="1:23" ht="11.25" customHeight="1">
      <c r="A531" s="7"/>
      <c r="B531" s="7"/>
      <c r="C531" s="7"/>
      <c r="D531" s="7"/>
      <c r="E531" s="7"/>
      <c r="F531" s="7"/>
      <c r="G531" s="7"/>
      <c r="H531" s="7"/>
      <c r="I531" s="7"/>
      <c r="J531" s="7"/>
      <c r="K531" s="7"/>
      <c r="L531" s="7"/>
      <c r="M531" s="7"/>
      <c r="N531" s="7"/>
      <c r="O531" s="7"/>
      <c r="P531" s="7"/>
      <c r="Q531" s="7"/>
      <c r="R531" s="7"/>
      <c r="S531" s="7"/>
      <c r="T531" s="7"/>
      <c r="U531" s="7"/>
      <c r="V531" s="7"/>
      <c r="W531" s="7"/>
    </row>
    <row r="532" spans="1:23" ht="11.25" customHeight="1">
      <c r="A532" s="7"/>
      <c r="B532" s="7"/>
      <c r="C532" s="7"/>
      <c r="D532" s="7"/>
      <c r="E532" s="7"/>
      <c r="F532" s="7"/>
      <c r="G532" s="7"/>
      <c r="H532" s="7"/>
      <c r="I532" s="7"/>
      <c r="J532" s="7"/>
      <c r="K532" s="7"/>
      <c r="L532" s="7"/>
      <c r="M532" s="7"/>
      <c r="N532" s="7"/>
      <c r="O532" s="7"/>
      <c r="P532" s="7"/>
      <c r="Q532" s="7"/>
      <c r="R532" s="7"/>
      <c r="S532" s="7"/>
      <c r="T532" s="7"/>
      <c r="U532" s="7"/>
      <c r="V532" s="7"/>
      <c r="W532" s="7"/>
    </row>
    <row r="533" spans="1:23" ht="11.25" customHeight="1">
      <c r="A533" s="7"/>
      <c r="B533" s="7"/>
      <c r="C533" s="7"/>
      <c r="D533" s="7"/>
      <c r="E533" s="7"/>
      <c r="F533" s="7"/>
      <c r="G533" s="7"/>
      <c r="H533" s="7"/>
      <c r="I533" s="7"/>
      <c r="J533" s="7"/>
      <c r="K533" s="7"/>
      <c r="L533" s="7"/>
      <c r="M533" s="7"/>
      <c r="N533" s="7"/>
      <c r="O533" s="7"/>
      <c r="P533" s="7"/>
      <c r="Q533" s="7"/>
      <c r="R533" s="7"/>
      <c r="S533" s="7"/>
      <c r="T533" s="7"/>
      <c r="U533" s="7"/>
      <c r="V533" s="7"/>
      <c r="W533" s="7"/>
    </row>
    <row r="534" spans="1:23" ht="11.25" customHeight="1">
      <c r="A534" s="7"/>
      <c r="B534" s="7"/>
      <c r="C534" s="7"/>
      <c r="D534" s="7"/>
      <c r="E534" s="7"/>
      <c r="F534" s="7"/>
      <c r="G534" s="7"/>
      <c r="H534" s="7"/>
      <c r="I534" s="7"/>
      <c r="J534" s="7"/>
      <c r="K534" s="7"/>
      <c r="L534" s="7"/>
      <c r="M534" s="7"/>
      <c r="N534" s="7"/>
      <c r="O534" s="7"/>
      <c r="P534" s="7"/>
      <c r="Q534" s="7"/>
      <c r="R534" s="7"/>
      <c r="S534" s="7"/>
      <c r="T534" s="7"/>
      <c r="U534" s="7"/>
      <c r="V534" s="7"/>
      <c r="W534" s="7"/>
    </row>
    <row r="535" spans="1:23" ht="11.25" customHeight="1">
      <c r="A535" s="7"/>
      <c r="B535" s="7"/>
      <c r="C535" s="7"/>
      <c r="D535" s="7"/>
      <c r="E535" s="7"/>
      <c r="F535" s="7"/>
      <c r="G535" s="7"/>
      <c r="H535" s="7"/>
      <c r="I535" s="7"/>
      <c r="J535" s="7"/>
      <c r="K535" s="7"/>
      <c r="L535" s="7"/>
      <c r="M535" s="7"/>
      <c r="N535" s="7"/>
      <c r="O535" s="7"/>
      <c r="P535" s="7"/>
      <c r="Q535" s="7"/>
      <c r="R535" s="7"/>
      <c r="S535" s="7"/>
      <c r="T535" s="7"/>
      <c r="U535" s="7"/>
      <c r="V535" s="7"/>
      <c r="W535" s="7"/>
    </row>
    <row r="536" spans="1:23" ht="11.25" customHeight="1">
      <c r="A536" s="7"/>
      <c r="B536" s="7"/>
      <c r="C536" s="7"/>
      <c r="D536" s="7"/>
      <c r="E536" s="7"/>
      <c r="F536" s="7"/>
      <c r="G536" s="7"/>
      <c r="H536" s="7"/>
      <c r="I536" s="7"/>
      <c r="J536" s="7"/>
      <c r="K536" s="7"/>
      <c r="L536" s="7"/>
      <c r="M536" s="7"/>
      <c r="N536" s="7"/>
      <c r="O536" s="7"/>
      <c r="P536" s="7"/>
      <c r="Q536" s="7"/>
      <c r="R536" s="7"/>
      <c r="S536" s="7"/>
      <c r="T536" s="7"/>
      <c r="U536" s="7"/>
      <c r="V536" s="7"/>
      <c r="W536" s="7"/>
    </row>
    <row r="537" spans="1:23" ht="11.25" customHeight="1">
      <c r="A537" s="7"/>
      <c r="B537" s="7"/>
      <c r="C537" s="7"/>
      <c r="D537" s="7"/>
      <c r="E537" s="7"/>
      <c r="F537" s="7"/>
      <c r="G537" s="7"/>
      <c r="H537" s="7"/>
      <c r="I537" s="7"/>
      <c r="J537" s="7"/>
      <c r="K537" s="7"/>
      <c r="L537" s="7"/>
      <c r="M537" s="7"/>
      <c r="N537" s="7"/>
      <c r="O537" s="7"/>
      <c r="P537" s="7"/>
      <c r="Q537" s="7"/>
      <c r="R537" s="7"/>
      <c r="S537" s="7"/>
      <c r="T537" s="7"/>
      <c r="U537" s="7"/>
      <c r="V537" s="7"/>
      <c r="W537" s="7"/>
    </row>
    <row r="538" spans="1:23" ht="11.25" customHeight="1">
      <c r="A538" s="7"/>
      <c r="B538" s="7"/>
      <c r="C538" s="7"/>
      <c r="D538" s="7"/>
      <c r="E538" s="7"/>
      <c r="F538" s="7"/>
      <c r="G538" s="7"/>
      <c r="H538" s="7"/>
      <c r="I538" s="7"/>
      <c r="J538" s="7"/>
      <c r="K538" s="7"/>
      <c r="L538" s="7"/>
      <c r="M538" s="7"/>
      <c r="N538" s="7"/>
      <c r="O538" s="7"/>
      <c r="P538" s="7"/>
      <c r="Q538" s="7"/>
      <c r="R538" s="7"/>
      <c r="S538" s="7"/>
      <c r="T538" s="7"/>
      <c r="U538" s="7"/>
      <c r="V538" s="7"/>
      <c r="W538" s="7"/>
    </row>
    <row r="539" spans="1:23" ht="11.25" customHeight="1">
      <c r="A539" s="7"/>
      <c r="B539" s="7"/>
      <c r="C539" s="7"/>
      <c r="D539" s="7"/>
      <c r="E539" s="7"/>
      <c r="F539" s="7"/>
      <c r="G539" s="7"/>
      <c r="H539" s="7"/>
      <c r="I539" s="7"/>
      <c r="J539" s="7"/>
      <c r="K539" s="7"/>
      <c r="L539" s="7"/>
      <c r="M539" s="7"/>
      <c r="N539" s="7"/>
      <c r="O539" s="7"/>
      <c r="P539" s="7"/>
      <c r="Q539" s="7"/>
      <c r="R539" s="7"/>
      <c r="S539" s="7"/>
      <c r="T539" s="7"/>
      <c r="U539" s="7"/>
      <c r="V539" s="7"/>
      <c r="W539" s="7"/>
    </row>
    <row r="540" spans="1:23" ht="11.25" customHeight="1">
      <c r="A540" s="7"/>
      <c r="B540" s="7"/>
      <c r="C540" s="7"/>
      <c r="D540" s="7"/>
      <c r="E540" s="7"/>
      <c r="F540" s="7"/>
      <c r="G540" s="7"/>
      <c r="H540" s="7"/>
      <c r="I540" s="7"/>
      <c r="J540" s="7"/>
      <c r="K540" s="7"/>
      <c r="L540" s="7"/>
      <c r="M540" s="7"/>
      <c r="N540" s="7"/>
      <c r="O540" s="7"/>
      <c r="P540" s="7"/>
      <c r="Q540" s="7"/>
      <c r="R540" s="7"/>
      <c r="S540" s="7"/>
      <c r="T540" s="7"/>
      <c r="U540" s="7"/>
      <c r="V540" s="7"/>
      <c r="W540" s="7"/>
    </row>
    <row r="541" spans="1:23" ht="11.25" customHeight="1">
      <c r="A541" s="7"/>
      <c r="B541" s="7"/>
      <c r="C541" s="7"/>
      <c r="D541" s="7"/>
      <c r="E541" s="7"/>
      <c r="F541" s="7"/>
      <c r="G541" s="7"/>
      <c r="H541" s="7"/>
      <c r="I541" s="7"/>
      <c r="J541" s="7"/>
      <c r="K541" s="7"/>
      <c r="L541" s="7"/>
      <c r="M541" s="7"/>
      <c r="N541" s="7"/>
      <c r="O541" s="7"/>
      <c r="P541" s="7"/>
      <c r="Q541" s="7"/>
      <c r="R541" s="7"/>
      <c r="S541" s="7"/>
      <c r="T541" s="7"/>
      <c r="U541" s="7"/>
      <c r="V541" s="7"/>
      <c r="W541" s="7"/>
    </row>
    <row r="542" spans="1:23" ht="11.25" customHeight="1">
      <c r="A542" s="7"/>
      <c r="B542" s="7"/>
      <c r="C542" s="7"/>
      <c r="D542" s="7"/>
      <c r="E542" s="7"/>
      <c r="F542" s="7"/>
      <c r="G542" s="7"/>
      <c r="H542" s="7"/>
      <c r="I542" s="7"/>
      <c r="J542" s="7"/>
      <c r="K542" s="7"/>
      <c r="L542" s="7"/>
      <c r="M542" s="7"/>
      <c r="N542" s="7"/>
      <c r="O542" s="7"/>
      <c r="P542" s="7"/>
      <c r="Q542" s="7"/>
      <c r="R542" s="7"/>
      <c r="S542" s="7"/>
      <c r="T542" s="7"/>
      <c r="U542" s="7"/>
      <c r="V542" s="7"/>
      <c r="W542" s="7"/>
    </row>
    <row r="543" spans="1:23" ht="11.25" customHeight="1">
      <c r="A543" s="7"/>
      <c r="B543" s="7"/>
      <c r="C543" s="7"/>
      <c r="D543" s="7"/>
      <c r="E543" s="7"/>
      <c r="F543" s="7"/>
      <c r="G543" s="7"/>
      <c r="H543" s="7"/>
      <c r="I543" s="7"/>
      <c r="J543" s="7"/>
      <c r="K543" s="7"/>
      <c r="L543" s="7"/>
      <c r="M543" s="7"/>
      <c r="N543" s="7"/>
      <c r="O543" s="7"/>
      <c r="P543" s="7"/>
      <c r="Q543" s="7"/>
      <c r="R543" s="7"/>
      <c r="S543" s="7"/>
      <c r="T543" s="7"/>
      <c r="U543" s="7"/>
      <c r="V543" s="7"/>
      <c r="W543" s="7"/>
    </row>
    <row r="544" spans="1:23" ht="11.25" customHeight="1">
      <c r="A544" s="7"/>
      <c r="B544" s="7"/>
      <c r="C544" s="7"/>
      <c r="D544" s="7"/>
      <c r="E544" s="7"/>
      <c r="F544" s="7"/>
      <c r="G544" s="7"/>
      <c r="H544" s="7"/>
      <c r="I544" s="7"/>
      <c r="J544" s="7"/>
      <c r="K544" s="7"/>
      <c r="L544" s="7"/>
      <c r="M544" s="7"/>
      <c r="N544" s="7"/>
      <c r="O544" s="7"/>
      <c r="P544" s="7"/>
      <c r="Q544" s="7"/>
      <c r="R544" s="7"/>
      <c r="S544" s="7"/>
      <c r="T544" s="7"/>
      <c r="U544" s="7"/>
      <c r="V544" s="7"/>
      <c r="W544" s="7"/>
    </row>
    <row r="545" spans="1:23" ht="11.25" customHeight="1">
      <c r="A545" s="7"/>
      <c r="B545" s="7"/>
      <c r="C545" s="7"/>
      <c r="D545" s="7"/>
      <c r="E545" s="7"/>
      <c r="F545" s="7"/>
      <c r="G545" s="7"/>
      <c r="H545" s="7"/>
      <c r="I545" s="7"/>
      <c r="J545" s="7"/>
      <c r="K545" s="7"/>
      <c r="L545" s="7"/>
      <c r="M545" s="7"/>
      <c r="N545" s="7"/>
      <c r="O545" s="7"/>
      <c r="P545" s="7"/>
      <c r="Q545" s="7"/>
      <c r="R545" s="7"/>
      <c r="S545" s="7"/>
      <c r="T545" s="7"/>
      <c r="U545" s="7"/>
      <c r="V545" s="7"/>
      <c r="W545" s="7"/>
    </row>
    <row r="546" spans="1:23" ht="11.25" customHeight="1">
      <c r="A546" s="7"/>
      <c r="B546" s="7"/>
      <c r="C546" s="7"/>
      <c r="D546" s="7"/>
      <c r="E546" s="7"/>
      <c r="F546" s="7"/>
      <c r="G546" s="7"/>
      <c r="H546" s="7"/>
      <c r="I546" s="7"/>
      <c r="J546" s="7"/>
      <c r="K546" s="7"/>
      <c r="L546" s="7"/>
      <c r="M546" s="7"/>
      <c r="N546" s="7"/>
      <c r="O546" s="7"/>
      <c r="P546" s="7"/>
      <c r="Q546" s="7"/>
      <c r="R546" s="7"/>
      <c r="S546" s="7"/>
      <c r="T546" s="7"/>
      <c r="U546" s="7"/>
      <c r="V546" s="7"/>
      <c r="W546" s="7"/>
    </row>
    <row r="547" spans="1:23" ht="11.25" customHeight="1">
      <c r="A547" s="7"/>
      <c r="B547" s="7"/>
      <c r="C547" s="7"/>
      <c r="D547" s="7"/>
      <c r="E547" s="7"/>
      <c r="F547" s="7"/>
      <c r="G547" s="7"/>
      <c r="H547" s="7"/>
      <c r="I547" s="7"/>
      <c r="J547" s="7"/>
      <c r="K547" s="7"/>
      <c r="L547" s="7"/>
      <c r="M547" s="7"/>
      <c r="N547" s="7"/>
      <c r="O547" s="7"/>
      <c r="P547" s="7"/>
      <c r="Q547" s="7"/>
      <c r="R547" s="7"/>
      <c r="S547" s="7"/>
      <c r="T547" s="7"/>
      <c r="U547" s="7"/>
      <c r="V547" s="7"/>
      <c r="W547" s="7"/>
    </row>
    <row r="548" spans="1:23" ht="11.25" customHeight="1">
      <c r="A548" s="7"/>
      <c r="B548" s="7"/>
      <c r="C548" s="7"/>
      <c r="D548" s="7"/>
      <c r="E548" s="7"/>
      <c r="F548" s="7"/>
      <c r="G548" s="7"/>
      <c r="H548" s="7"/>
      <c r="I548" s="7"/>
      <c r="J548" s="7"/>
      <c r="K548" s="7"/>
      <c r="L548" s="7"/>
      <c r="M548" s="7"/>
      <c r="N548" s="7"/>
      <c r="O548" s="7"/>
      <c r="P548" s="7"/>
      <c r="Q548" s="7"/>
      <c r="R548" s="7"/>
      <c r="S548" s="7"/>
      <c r="T548" s="7"/>
      <c r="U548" s="7"/>
      <c r="V548" s="7"/>
      <c r="W548" s="7"/>
    </row>
    <row r="549" spans="1:23" ht="11.25" customHeight="1">
      <c r="A549" s="7"/>
      <c r="B549" s="7"/>
      <c r="C549" s="7"/>
      <c r="D549" s="7"/>
      <c r="E549" s="7"/>
      <c r="F549" s="7"/>
      <c r="G549" s="7"/>
      <c r="H549" s="7"/>
      <c r="I549" s="7"/>
      <c r="J549" s="7"/>
      <c r="K549" s="7"/>
      <c r="L549" s="7"/>
      <c r="M549" s="7"/>
      <c r="N549" s="7"/>
      <c r="O549" s="7"/>
      <c r="P549" s="7"/>
      <c r="Q549" s="7"/>
      <c r="R549" s="7"/>
      <c r="S549" s="7"/>
      <c r="T549" s="7"/>
      <c r="U549" s="7"/>
      <c r="V549" s="7"/>
      <c r="W549" s="7"/>
    </row>
    <row r="550" spans="1:23" ht="11.25" customHeight="1">
      <c r="A550" s="7"/>
      <c r="B550" s="7"/>
      <c r="C550" s="7"/>
      <c r="D550" s="7"/>
      <c r="E550" s="7"/>
      <c r="F550" s="7"/>
      <c r="G550" s="7"/>
      <c r="H550" s="7"/>
      <c r="I550" s="7"/>
      <c r="J550" s="7"/>
      <c r="K550" s="7"/>
      <c r="L550" s="7"/>
      <c r="M550" s="7"/>
      <c r="N550" s="7"/>
      <c r="O550" s="7"/>
      <c r="P550" s="7"/>
      <c r="Q550" s="7"/>
      <c r="R550" s="7"/>
      <c r="S550" s="7"/>
      <c r="T550" s="7"/>
      <c r="U550" s="7"/>
      <c r="V550" s="7"/>
      <c r="W550" s="7"/>
    </row>
    <row r="551" spans="1:23" ht="11.25" customHeight="1">
      <c r="A551" s="7"/>
      <c r="B551" s="7"/>
      <c r="C551" s="7"/>
      <c r="D551" s="7"/>
      <c r="E551" s="7"/>
      <c r="F551" s="7"/>
      <c r="G551" s="7"/>
      <c r="H551" s="7"/>
      <c r="I551" s="7"/>
      <c r="J551" s="7"/>
      <c r="K551" s="7"/>
      <c r="L551" s="7"/>
      <c r="M551" s="7"/>
      <c r="N551" s="7"/>
      <c r="O551" s="7"/>
      <c r="P551" s="7"/>
      <c r="Q551" s="7"/>
      <c r="R551" s="7"/>
      <c r="S551" s="7"/>
      <c r="T551" s="7"/>
      <c r="U551" s="7"/>
      <c r="V551" s="7"/>
      <c r="W551" s="7"/>
    </row>
    <row r="552" spans="1:23" ht="11.25" customHeight="1">
      <c r="A552" s="7"/>
      <c r="B552" s="7"/>
      <c r="C552" s="7"/>
      <c r="D552" s="7"/>
      <c r="E552" s="7"/>
      <c r="F552" s="7"/>
      <c r="G552" s="7"/>
      <c r="H552" s="7"/>
      <c r="I552" s="7"/>
      <c r="J552" s="7"/>
      <c r="K552" s="7"/>
      <c r="L552" s="7"/>
      <c r="M552" s="7"/>
      <c r="N552" s="7"/>
      <c r="O552" s="7"/>
      <c r="P552" s="7"/>
      <c r="Q552" s="7"/>
      <c r="R552" s="7"/>
      <c r="S552" s="7"/>
      <c r="T552" s="7"/>
      <c r="U552" s="7"/>
      <c r="V552" s="7"/>
      <c r="W552" s="7"/>
    </row>
    <row r="553" spans="1:23" ht="11.25" customHeight="1">
      <c r="A553" s="7"/>
      <c r="B553" s="7"/>
      <c r="C553" s="7"/>
      <c r="D553" s="7"/>
      <c r="E553" s="7"/>
      <c r="F553" s="7"/>
      <c r="G553" s="7"/>
      <c r="H553" s="7"/>
      <c r="I553" s="7"/>
      <c r="J553" s="7"/>
      <c r="K553" s="7"/>
      <c r="L553" s="7"/>
      <c r="M553" s="7"/>
      <c r="N553" s="7"/>
      <c r="O553" s="7"/>
      <c r="P553" s="7"/>
      <c r="Q553" s="7"/>
      <c r="R553" s="7"/>
      <c r="S553" s="7"/>
      <c r="T553" s="7"/>
      <c r="U553" s="7"/>
      <c r="V553" s="7"/>
      <c r="W553" s="7"/>
    </row>
    <row r="554" spans="1:23" ht="11.25" customHeight="1">
      <c r="A554" s="7"/>
      <c r="B554" s="7"/>
      <c r="C554" s="7"/>
      <c r="D554" s="7"/>
      <c r="E554" s="7"/>
      <c r="F554" s="7"/>
      <c r="G554" s="7"/>
      <c r="H554" s="7"/>
      <c r="I554" s="7"/>
      <c r="J554" s="7"/>
      <c r="K554" s="7"/>
      <c r="L554" s="7"/>
      <c r="M554" s="7"/>
      <c r="N554" s="7"/>
      <c r="O554" s="7"/>
      <c r="P554" s="7"/>
      <c r="Q554" s="7"/>
      <c r="R554" s="7"/>
      <c r="S554" s="7"/>
      <c r="T554" s="7"/>
      <c r="U554" s="7"/>
      <c r="V554" s="7"/>
      <c r="W554" s="7"/>
    </row>
    <row r="555" spans="1:23" ht="11.25" customHeight="1">
      <c r="A555" s="7"/>
      <c r="B555" s="7"/>
      <c r="C555" s="7"/>
      <c r="D555" s="7"/>
      <c r="E555" s="7"/>
      <c r="F555" s="7"/>
      <c r="G555" s="7"/>
      <c r="H555" s="7"/>
      <c r="I555" s="7"/>
      <c r="J555" s="7"/>
      <c r="K555" s="7"/>
      <c r="L555" s="7"/>
      <c r="M555" s="7"/>
      <c r="N555" s="7"/>
      <c r="O555" s="7"/>
      <c r="P555" s="7"/>
      <c r="Q555" s="7"/>
      <c r="R555" s="7"/>
      <c r="S555" s="7"/>
      <c r="T555" s="7"/>
      <c r="U555" s="7"/>
      <c r="V555" s="7"/>
      <c r="W555" s="7"/>
    </row>
    <row r="556" spans="1:23" ht="11.25" customHeight="1">
      <c r="A556" s="7"/>
      <c r="B556" s="7"/>
      <c r="C556" s="7"/>
      <c r="D556" s="7"/>
      <c r="E556" s="7"/>
      <c r="F556" s="7"/>
      <c r="G556" s="7"/>
      <c r="H556" s="7"/>
      <c r="I556" s="7"/>
      <c r="J556" s="7"/>
      <c r="K556" s="7"/>
      <c r="L556" s="7"/>
      <c r="M556" s="7"/>
      <c r="N556" s="7"/>
      <c r="O556" s="7"/>
      <c r="P556" s="7"/>
      <c r="Q556" s="7"/>
      <c r="R556" s="7"/>
      <c r="S556" s="7"/>
      <c r="T556" s="7"/>
      <c r="U556" s="7"/>
      <c r="V556" s="7"/>
      <c r="W556" s="7"/>
    </row>
    <row r="557" spans="1:23" ht="11.25" customHeight="1">
      <c r="A557" s="7"/>
      <c r="B557" s="7"/>
      <c r="C557" s="7"/>
      <c r="D557" s="7"/>
      <c r="E557" s="7"/>
      <c r="F557" s="7"/>
      <c r="G557" s="7"/>
      <c r="H557" s="7"/>
      <c r="I557" s="7"/>
      <c r="J557" s="7"/>
      <c r="K557" s="7"/>
      <c r="L557" s="7"/>
      <c r="M557" s="7"/>
      <c r="N557" s="7"/>
      <c r="O557" s="7"/>
      <c r="P557" s="7"/>
      <c r="Q557" s="7"/>
      <c r="R557" s="7"/>
      <c r="S557" s="7"/>
      <c r="T557" s="7"/>
      <c r="U557" s="7"/>
      <c r="V557" s="7"/>
      <c r="W557" s="7"/>
    </row>
    <row r="558" spans="1:23" ht="11.25" customHeight="1">
      <c r="A558" s="7"/>
      <c r="B558" s="7"/>
      <c r="C558" s="7"/>
      <c r="D558" s="7"/>
      <c r="E558" s="7"/>
      <c r="F558" s="7"/>
      <c r="G558" s="7"/>
      <c r="H558" s="7"/>
      <c r="I558" s="7"/>
      <c r="J558" s="7"/>
      <c r="K558" s="7"/>
      <c r="L558" s="7"/>
      <c r="M558" s="7"/>
      <c r="N558" s="7"/>
      <c r="O558" s="7"/>
      <c r="P558" s="7"/>
      <c r="Q558" s="7"/>
      <c r="R558" s="7"/>
      <c r="S558" s="7"/>
      <c r="T558" s="7"/>
      <c r="U558" s="7"/>
      <c r="V558" s="7"/>
      <c r="W558" s="7"/>
    </row>
    <row r="559" spans="1:23" ht="11.25" customHeight="1">
      <c r="A559" s="7"/>
      <c r="B559" s="7"/>
      <c r="C559" s="7"/>
      <c r="D559" s="7"/>
      <c r="E559" s="7"/>
      <c r="F559" s="7"/>
      <c r="G559" s="7"/>
      <c r="H559" s="7"/>
      <c r="I559" s="7"/>
      <c r="J559" s="7"/>
      <c r="K559" s="7"/>
      <c r="L559" s="7"/>
      <c r="M559" s="7"/>
      <c r="N559" s="7"/>
      <c r="O559" s="7"/>
      <c r="P559" s="7"/>
      <c r="Q559" s="7"/>
      <c r="R559" s="7"/>
      <c r="S559" s="7"/>
      <c r="T559" s="7"/>
      <c r="U559" s="7"/>
      <c r="V559" s="7"/>
      <c r="W559" s="7"/>
    </row>
    <row r="560" spans="1:23" ht="11.25" customHeight="1">
      <c r="A560" s="7"/>
      <c r="B560" s="7"/>
      <c r="C560" s="7"/>
      <c r="D560" s="7"/>
      <c r="E560" s="7"/>
      <c r="F560" s="7"/>
      <c r="G560" s="7"/>
      <c r="H560" s="7"/>
      <c r="I560" s="7"/>
      <c r="J560" s="7"/>
      <c r="K560" s="7"/>
      <c r="L560" s="7"/>
      <c r="M560" s="7"/>
      <c r="N560" s="7"/>
      <c r="O560" s="7"/>
      <c r="P560" s="7"/>
      <c r="Q560" s="7"/>
      <c r="R560" s="7"/>
      <c r="S560" s="7"/>
      <c r="T560" s="7"/>
      <c r="U560" s="7"/>
      <c r="V560" s="7"/>
      <c r="W560" s="7"/>
    </row>
    <row r="561" spans="1:23" ht="11.25" customHeight="1">
      <c r="A561" s="7"/>
      <c r="B561" s="7"/>
      <c r="C561" s="7"/>
      <c r="D561" s="7"/>
      <c r="E561" s="7"/>
      <c r="F561" s="7"/>
      <c r="G561" s="7"/>
      <c r="H561" s="7"/>
      <c r="I561" s="7"/>
      <c r="J561" s="7"/>
      <c r="K561" s="7"/>
      <c r="L561" s="7"/>
      <c r="M561" s="7"/>
      <c r="N561" s="7"/>
      <c r="O561" s="7"/>
      <c r="P561" s="7"/>
      <c r="Q561" s="7"/>
      <c r="R561" s="7"/>
      <c r="S561" s="7"/>
      <c r="T561" s="7"/>
      <c r="U561" s="7"/>
      <c r="V561" s="7"/>
      <c r="W561" s="7"/>
    </row>
    <row r="562" spans="1:23" ht="11.25" customHeight="1">
      <c r="A562" s="7"/>
      <c r="B562" s="7"/>
      <c r="C562" s="7"/>
      <c r="D562" s="7"/>
      <c r="E562" s="7"/>
      <c r="F562" s="7"/>
      <c r="G562" s="7"/>
      <c r="H562" s="7"/>
      <c r="I562" s="7"/>
      <c r="J562" s="7"/>
      <c r="K562" s="7"/>
      <c r="L562" s="7"/>
      <c r="M562" s="7"/>
      <c r="N562" s="7"/>
      <c r="O562" s="7"/>
      <c r="P562" s="7"/>
      <c r="Q562" s="7"/>
      <c r="R562" s="7"/>
      <c r="S562" s="7"/>
      <c r="T562" s="7"/>
      <c r="U562" s="7"/>
      <c r="V562" s="7"/>
      <c r="W562" s="7"/>
    </row>
    <row r="563" spans="1:23" ht="11.25" customHeight="1">
      <c r="A563" s="7"/>
      <c r="B563" s="7"/>
      <c r="C563" s="7"/>
      <c r="D563" s="7"/>
      <c r="E563" s="7"/>
      <c r="F563" s="7"/>
      <c r="G563" s="7"/>
      <c r="H563" s="7"/>
      <c r="I563" s="7"/>
      <c r="J563" s="7"/>
      <c r="K563" s="7"/>
      <c r="L563" s="7"/>
      <c r="M563" s="7"/>
      <c r="N563" s="7"/>
      <c r="O563" s="7"/>
      <c r="P563" s="7"/>
      <c r="Q563" s="7"/>
      <c r="R563" s="7"/>
      <c r="S563" s="7"/>
      <c r="T563" s="7"/>
      <c r="U563" s="7"/>
      <c r="V563" s="7"/>
      <c r="W563" s="7"/>
    </row>
    <row r="564" spans="1:23" ht="11.25" customHeight="1">
      <c r="A564" s="7"/>
      <c r="B564" s="7"/>
      <c r="C564" s="7"/>
      <c r="D564" s="7"/>
      <c r="E564" s="7"/>
      <c r="F564" s="7"/>
      <c r="G564" s="7"/>
      <c r="H564" s="7"/>
      <c r="I564" s="7"/>
      <c r="J564" s="7"/>
      <c r="K564" s="7"/>
      <c r="L564" s="7"/>
      <c r="M564" s="7"/>
      <c r="N564" s="7"/>
      <c r="O564" s="7"/>
      <c r="P564" s="7"/>
      <c r="Q564" s="7"/>
      <c r="R564" s="7"/>
      <c r="S564" s="7"/>
      <c r="T564" s="7"/>
      <c r="U564" s="7"/>
      <c r="V564" s="7"/>
      <c r="W564" s="7"/>
    </row>
    <row r="565" spans="1:23" ht="11.25" customHeight="1">
      <c r="A565" s="7"/>
      <c r="B565" s="7"/>
      <c r="C565" s="7"/>
      <c r="D565" s="7"/>
      <c r="E565" s="7"/>
      <c r="F565" s="7"/>
      <c r="G565" s="7"/>
      <c r="H565" s="7"/>
      <c r="I565" s="7"/>
      <c r="J565" s="7"/>
      <c r="K565" s="7"/>
      <c r="L565" s="7"/>
      <c r="M565" s="7"/>
      <c r="N565" s="7"/>
      <c r="O565" s="7"/>
      <c r="P565" s="7"/>
      <c r="Q565" s="7"/>
      <c r="R565" s="7"/>
      <c r="S565" s="7"/>
      <c r="T565" s="7"/>
      <c r="U565" s="7"/>
      <c r="V565" s="7"/>
      <c r="W565" s="7"/>
    </row>
    <row r="566" spans="1:23" ht="11.25" customHeight="1">
      <c r="A566" s="7"/>
      <c r="B566" s="7"/>
      <c r="C566" s="7"/>
      <c r="D566" s="7"/>
      <c r="E566" s="7"/>
      <c r="F566" s="7"/>
      <c r="G566" s="7"/>
      <c r="H566" s="7"/>
      <c r="I566" s="7"/>
      <c r="J566" s="7"/>
      <c r="K566" s="7"/>
      <c r="L566" s="7"/>
      <c r="M566" s="7"/>
      <c r="N566" s="7"/>
      <c r="O566" s="7"/>
      <c r="P566" s="7"/>
      <c r="Q566" s="7"/>
      <c r="R566" s="7"/>
      <c r="S566" s="7"/>
      <c r="T566" s="7"/>
      <c r="U566" s="7"/>
      <c r="V566" s="7"/>
      <c r="W566" s="7"/>
    </row>
    <row r="567" spans="1:23" ht="11.25" customHeight="1">
      <c r="A567" s="7"/>
      <c r="B567" s="7"/>
      <c r="C567" s="7"/>
      <c r="D567" s="7"/>
      <c r="E567" s="7"/>
      <c r="F567" s="7"/>
      <c r="G567" s="7"/>
      <c r="H567" s="7"/>
      <c r="I567" s="7"/>
      <c r="J567" s="7"/>
      <c r="K567" s="7"/>
      <c r="L567" s="7"/>
      <c r="M567" s="7"/>
      <c r="N567" s="7"/>
      <c r="O567" s="7"/>
      <c r="P567" s="7"/>
      <c r="Q567" s="7"/>
      <c r="R567" s="7"/>
      <c r="S567" s="7"/>
      <c r="T567" s="7"/>
      <c r="U567" s="7"/>
      <c r="V567" s="7"/>
      <c r="W567" s="7"/>
    </row>
    <row r="568" spans="1:23" ht="11.25" customHeight="1">
      <c r="A568" s="7"/>
      <c r="B568" s="7"/>
      <c r="C568" s="7"/>
      <c r="D568" s="7"/>
      <c r="E568" s="7"/>
      <c r="F568" s="7"/>
      <c r="G568" s="7"/>
      <c r="H568" s="7"/>
      <c r="I568" s="7"/>
      <c r="J568" s="7"/>
      <c r="K568" s="7"/>
      <c r="L568" s="7"/>
      <c r="M568" s="7"/>
      <c r="N568" s="7"/>
      <c r="O568" s="7"/>
      <c r="P568" s="7"/>
      <c r="Q568" s="7"/>
      <c r="R568" s="7"/>
      <c r="S568" s="7"/>
      <c r="T568" s="7"/>
      <c r="U568" s="7"/>
      <c r="V568" s="7"/>
      <c r="W568" s="7"/>
    </row>
    <row r="569" spans="1:23" ht="11.25" customHeight="1">
      <c r="A569" s="7"/>
      <c r="B569" s="7"/>
      <c r="C569" s="7"/>
      <c r="D569" s="7"/>
      <c r="E569" s="7"/>
      <c r="F569" s="7"/>
      <c r="G569" s="7"/>
      <c r="H569" s="7"/>
      <c r="I569" s="7"/>
      <c r="J569" s="7"/>
      <c r="K569" s="7"/>
      <c r="L569" s="7"/>
      <c r="M569" s="7"/>
      <c r="N569" s="7"/>
      <c r="O569" s="7"/>
      <c r="P569" s="7"/>
      <c r="Q569" s="7"/>
      <c r="R569" s="7"/>
      <c r="S569" s="7"/>
      <c r="T569" s="7"/>
      <c r="U569" s="7"/>
      <c r="V569" s="7"/>
      <c r="W569" s="7"/>
    </row>
    <row r="570" spans="1:23" ht="11.25" customHeight="1">
      <c r="A570" s="7"/>
      <c r="B570" s="7"/>
      <c r="C570" s="7"/>
      <c r="D570" s="7"/>
      <c r="E570" s="7"/>
      <c r="F570" s="7"/>
      <c r="G570" s="7"/>
      <c r="H570" s="7"/>
      <c r="I570" s="7"/>
      <c r="J570" s="7"/>
      <c r="K570" s="7"/>
      <c r="L570" s="7"/>
      <c r="M570" s="7"/>
      <c r="N570" s="7"/>
      <c r="O570" s="7"/>
      <c r="P570" s="7"/>
      <c r="Q570" s="7"/>
      <c r="R570" s="7"/>
      <c r="S570" s="7"/>
      <c r="T570" s="7"/>
      <c r="U570" s="7"/>
      <c r="V570" s="7"/>
      <c r="W570" s="7"/>
    </row>
    <row r="571" spans="1:23" ht="11.25" customHeight="1">
      <c r="A571" s="7"/>
      <c r="B571" s="7"/>
      <c r="C571" s="7"/>
      <c r="D571" s="7"/>
      <c r="E571" s="7"/>
      <c r="F571" s="7"/>
      <c r="G571" s="7"/>
      <c r="H571" s="7"/>
      <c r="I571" s="7"/>
      <c r="J571" s="7"/>
      <c r="K571" s="7"/>
      <c r="L571" s="7"/>
      <c r="M571" s="7"/>
      <c r="N571" s="7"/>
      <c r="O571" s="7"/>
      <c r="P571" s="7"/>
      <c r="Q571" s="7"/>
      <c r="R571" s="7"/>
      <c r="S571" s="7"/>
      <c r="T571" s="7"/>
      <c r="U571" s="7"/>
      <c r="V571" s="7"/>
      <c r="W571" s="7"/>
    </row>
    <row r="572" spans="1:23" ht="11.25" customHeight="1">
      <c r="A572" s="7"/>
      <c r="B572" s="7"/>
      <c r="C572" s="7"/>
      <c r="D572" s="7"/>
      <c r="E572" s="7"/>
      <c r="F572" s="7"/>
      <c r="G572" s="7"/>
      <c r="H572" s="7"/>
      <c r="I572" s="7"/>
      <c r="J572" s="7"/>
      <c r="K572" s="7"/>
      <c r="L572" s="7"/>
      <c r="M572" s="7"/>
      <c r="N572" s="7"/>
      <c r="O572" s="7"/>
      <c r="P572" s="7"/>
      <c r="Q572" s="7"/>
      <c r="R572" s="7"/>
      <c r="S572" s="7"/>
      <c r="T572" s="7"/>
      <c r="U572" s="7"/>
      <c r="V572" s="7"/>
      <c r="W572" s="7"/>
    </row>
    <row r="573" spans="1:23" ht="11.25" customHeight="1">
      <c r="A573" s="7"/>
      <c r="B573" s="7"/>
      <c r="C573" s="7"/>
      <c r="D573" s="7"/>
      <c r="E573" s="7"/>
      <c r="F573" s="7"/>
      <c r="G573" s="7"/>
      <c r="H573" s="7"/>
      <c r="I573" s="7"/>
      <c r="J573" s="7"/>
      <c r="K573" s="7"/>
      <c r="L573" s="7"/>
      <c r="M573" s="7"/>
      <c r="N573" s="7"/>
      <c r="O573" s="7"/>
      <c r="P573" s="7"/>
      <c r="Q573" s="7"/>
      <c r="R573" s="7"/>
      <c r="S573" s="7"/>
      <c r="T573" s="7"/>
      <c r="U573" s="7"/>
      <c r="V573" s="7"/>
      <c r="W573" s="7"/>
    </row>
    <row r="574" spans="1:23" ht="11.25" customHeight="1">
      <c r="A574" s="7"/>
      <c r="B574" s="7"/>
      <c r="C574" s="7"/>
      <c r="D574" s="7"/>
      <c r="E574" s="7"/>
      <c r="F574" s="7"/>
      <c r="G574" s="7"/>
      <c r="H574" s="7"/>
      <c r="I574" s="7"/>
      <c r="J574" s="7"/>
      <c r="K574" s="7"/>
      <c r="L574" s="7"/>
      <c r="M574" s="7"/>
      <c r="N574" s="7"/>
      <c r="O574" s="7"/>
      <c r="P574" s="7"/>
      <c r="Q574" s="7"/>
      <c r="R574" s="7"/>
      <c r="S574" s="7"/>
      <c r="T574" s="7"/>
      <c r="U574" s="7"/>
      <c r="V574" s="7"/>
      <c r="W574" s="7"/>
    </row>
    <row r="575" spans="1:23" ht="11.25" customHeight="1">
      <c r="A575" s="7"/>
      <c r="B575" s="7"/>
      <c r="C575" s="7"/>
      <c r="D575" s="7"/>
      <c r="E575" s="7"/>
      <c r="F575" s="7"/>
      <c r="G575" s="7"/>
      <c r="H575" s="7"/>
      <c r="I575" s="7"/>
      <c r="J575" s="7"/>
      <c r="K575" s="7"/>
      <c r="L575" s="7"/>
      <c r="M575" s="7"/>
      <c r="N575" s="7"/>
      <c r="O575" s="7"/>
      <c r="P575" s="7"/>
      <c r="Q575" s="7"/>
      <c r="R575" s="7"/>
      <c r="S575" s="7"/>
      <c r="T575" s="7"/>
      <c r="U575" s="7"/>
      <c r="V575" s="7"/>
      <c r="W575" s="7"/>
    </row>
    <row r="576" spans="1:23" ht="11.25" customHeight="1">
      <c r="A576" s="7"/>
      <c r="B576" s="7"/>
      <c r="C576" s="7"/>
      <c r="D576" s="7"/>
      <c r="E576" s="7"/>
      <c r="F576" s="7"/>
      <c r="G576" s="7"/>
      <c r="H576" s="7"/>
      <c r="I576" s="7"/>
      <c r="J576" s="7"/>
      <c r="K576" s="7"/>
      <c r="L576" s="7"/>
      <c r="M576" s="7"/>
      <c r="N576" s="7"/>
      <c r="O576" s="7"/>
      <c r="P576" s="7"/>
      <c r="Q576" s="7"/>
      <c r="R576" s="7"/>
      <c r="S576" s="7"/>
      <c r="T576" s="7"/>
      <c r="U576" s="7"/>
      <c r="V576" s="7"/>
      <c r="W576" s="7"/>
    </row>
    <row r="577" spans="1:23" ht="11.25" customHeight="1">
      <c r="A577" s="7"/>
      <c r="B577" s="7"/>
      <c r="C577" s="7"/>
      <c r="D577" s="7"/>
      <c r="E577" s="7"/>
      <c r="F577" s="7"/>
      <c r="G577" s="7"/>
      <c r="H577" s="7"/>
      <c r="I577" s="7"/>
      <c r="J577" s="7"/>
      <c r="K577" s="7"/>
      <c r="L577" s="7"/>
      <c r="M577" s="7"/>
      <c r="N577" s="7"/>
      <c r="O577" s="7"/>
      <c r="P577" s="7"/>
      <c r="Q577" s="7"/>
      <c r="R577" s="7"/>
      <c r="S577" s="7"/>
      <c r="T577" s="7"/>
      <c r="U577" s="7"/>
      <c r="V577" s="7"/>
      <c r="W577" s="7"/>
    </row>
    <row r="578" spans="1:23" ht="11.25" customHeight="1">
      <c r="A578" s="7"/>
      <c r="B578" s="7"/>
      <c r="C578" s="7"/>
      <c r="D578" s="7"/>
      <c r="E578" s="7"/>
      <c r="F578" s="7"/>
      <c r="G578" s="7"/>
      <c r="H578" s="7"/>
      <c r="I578" s="7"/>
      <c r="J578" s="7"/>
      <c r="K578" s="7"/>
      <c r="L578" s="7"/>
      <c r="M578" s="7"/>
      <c r="N578" s="7"/>
      <c r="O578" s="7"/>
      <c r="P578" s="7"/>
      <c r="Q578" s="7"/>
      <c r="R578" s="7"/>
      <c r="S578" s="7"/>
      <c r="T578" s="7"/>
      <c r="U578" s="7"/>
      <c r="V578" s="7"/>
      <c r="W578" s="7"/>
    </row>
    <row r="579" spans="1:23" ht="11.25" customHeight="1">
      <c r="A579" s="7"/>
      <c r="B579" s="7"/>
      <c r="C579" s="7"/>
      <c r="D579" s="7"/>
      <c r="E579" s="7"/>
      <c r="F579" s="7"/>
      <c r="G579" s="7"/>
      <c r="H579" s="7"/>
      <c r="I579" s="7"/>
      <c r="J579" s="7"/>
      <c r="K579" s="7"/>
      <c r="L579" s="7"/>
      <c r="M579" s="7"/>
      <c r="N579" s="7"/>
      <c r="O579" s="7"/>
      <c r="P579" s="7"/>
      <c r="Q579" s="7"/>
      <c r="R579" s="7"/>
      <c r="S579" s="7"/>
      <c r="T579" s="7"/>
      <c r="U579" s="7"/>
      <c r="V579" s="7"/>
      <c r="W579" s="7"/>
    </row>
    <row r="580" spans="1:23" ht="11.25" customHeight="1">
      <c r="A580" s="7"/>
      <c r="B580" s="7"/>
      <c r="C580" s="7"/>
      <c r="D580" s="7"/>
      <c r="E580" s="7"/>
      <c r="F580" s="7"/>
      <c r="G580" s="7"/>
      <c r="H580" s="7"/>
      <c r="I580" s="7"/>
      <c r="J580" s="7"/>
      <c r="K580" s="7"/>
      <c r="L580" s="7"/>
      <c r="M580" s="7"/>
      <c r="N580" s="7"/>
      <c r="O580" s="7"/>
      <c r="P580" s="7"/>
      <c r="Q580" s="7"/>
      <c r="R580" s="7"/>
      <c r="S580" s="7"/>
      <c r="T580" s="7"/>
      <c r="U580" s="7"/>
      <c r="V580" s="7"/>
      <c r="W580" s="7"/>
    </row>
    <row r="581" spans="1:23" ht="11.25" customHeight="1">
      <c r="A581" s="7"/>
      <c r="B581" s="7"/>
      <c r="C581" s="7"/>
      <c r="D581" s="7"/>
      <c r="E581" s="7"/>
      <c r="F581" s="7"/>
      <c r="G581" s="7"/>
      <c r="H581" s="7"/>
      <c r="I581" s="7"/>
      <c r="J581" s="7"/>
      <c r="K581" s="7"/>
      <c r="L581" s="7"/>
      <c r="M581" s="7"/>
      <c r="N581" s="7"/>
      <c r="O581" s="7"/>
      <c r="P581" s="7"/>
      <c r="Q581" s="7"/>
      <c r="R581" s="7"/>
      <c r="S581" s="7"/>
      <c r="T581" s="7"/>
      <c r="U581" s="7"/>
      <c r="V581" s="7"/>
      <c r="W581" s="7"/>
    </row>
    <row r="582" spans="1:23" ht="11.25" customHeight="1">
      <c r="A582" s="7"/>
      <c r="B582" s="7"/>
      <c r="C582" s="7"/>
      <c r="D582" s="7"/>
      <c r="E582" s="7"/>
      <c r="F582" s="7"/>
      <c r="G582" s="7"/>
      <c r="H582" s="7"/>
      <c r="I582" s="7"/>
      <c r="J582" s="7"/>
      <c r="K582" s="7"/>
      <c r="L582" s="7"/>
      <c r="M582" s="7"/>
      <c r="N582" s="7"/>
      <c r="O582" s="7"/>
      <c r="P582" s="7"/>
      <c r="Q582" s="7"/>
      <c r="R582" s="7"/>
      <c r="S582" s="7"/>
      <c r="T582" s="7"/>
      <c r="U582" s="7"/>
      <c r="V582" s="7"/>
      <c r="W582" s="7"/>
    </row>
    <row r="583" spans="1:23" ht="11.25" customHeight="1">
      <c r="A583" s="7"/>
      <c r="B583" s="7"/>
      <c r="C583" s="7"/>
      <c r="D583" s="7"/>
      <c r="E583" s="7"/>
      <c r="F583" s="7"/>
      <c r="G583" s="7"/>
      <c r="H583" s="7"/>
      <c r="I583" s="7"/>
      <c r="J583" s="7"/>
      <c r="K583" s="7"/>
      <c r="L583" s="7"/>
      <c r="M583" s="7"/>
      <c r="N583" s="7"/>
      <c r="O583" s="7"/>
      <c r="P583" s="7"/>
      <c r="Q583" s="7"/>
      <c r="R583" s="7"/>
      <c r="S583" s="7"/>
      <c r="T583" s="7"/>
      <c r="U583" s="7"/>
      <c r="V583" s="7"/>
      <c r="W583" s="7"/>
    </row>
    <row r="584" spans="1:23" ht="11.25" customHeight="1">
      <c r="A584" s="7"/>
      <c r="B584" s="7"/>
      <c r="C584" s="7"/>
      <c r="D584" s="7"/>
      <c r="E584" s="7"/>
      <c r="F584" s="7"/>
      <c r="G584" s="7"/>
      <c r="H584" s="7"/>
      <c r="I584" s="7"/>
      <c r="J584" s="7"/>
      <c r="K584" s="7"/>
      <c r="L584" s="7"/>
      <c r="M584" s="7"/>
      <c r="N584" s="7"/>
      <c r="O584" s="7"/>
      <c r="P584" s="7"/>
      <c r="Q584" s="7"/>
      <c r="R584" s="7"/>
      <c r="S584" s="7"/>
      <c r="T584" s="7"/>
      <c r="U584" s="7"/>
      <c r="V584" s="7"/>
      <c r="W584" s="7"/>
    </row>
    <row r="585" spans="1:23" ht="11.25" customHeight="1">
      <c r="A585" s="7"/>
      <c r="B585" s="7"/>
      <c r="C585" s="7"/>
      <c r="D585" s="7"/>
      <c r="E585" s="7"/>
      <c r="F585" s="7"/>
      <c r="G585" s="7"/>
      <c r="H585" s="7"/>
      <c r="I585" s="7"/>
      <c r="J585" s="7"/>
      <c r="K585" s="7"/>
      <c r="L585" s="7"/>
      <c r="M585" s="7"/>
      <c r="N585" s="7"/>
      <c r="O585" s="7"/>
      <c r="P585" s="7"/>
      <c r="Q585" s="7"/>
      <c r="R585" s="7"/>
      <c r="S585" s="7"/>
      <c r="T585" s="7"/>
      <c r="U585" s="7"/>
      <c r="V585" s="7"/>
      <c r="W585" s="7"/>
    </row>
    <row r="586" spans="1:23" ht="11.25" customHeight="1">
      <c r="A586" s="7"/>
      <c r="B586" s="7"/>
      <c r="C586" s="7"/>
      <c r="D586" s="7"/>
      <c r="E586" s="7"/>
      <c r="F586" s="7"/>
      <c r="G586" s="7"/>
      <c r="H586" s="7"/>
      <c r="I586" s="7"/>
      <c r="J586" s="7"/>
      <c r="K586" s="7"/>
      <c r="L586" s="7"/>
      <c r="M586" s="7"/>
      <c r="N586" s="7"/>
      <c r="O586" s="7"/>
      <c r="P586" s="7"/>
      <c r="Q586" s="7"/>
      <c r="R586" s="7"/>
      <c r="S586" s="7"/>
      <c r="T586" s="7"/>
      <c r="U586" s="7"/>
      <c r="V586" s="7"/>
      <c r="W586" s="7"/>
    </row>
    <row r="587" spans="1:23" ht="11.25" customHeight="1">
      <c r="A587" s="7"/>
      <c r="B587" s="7"/>
      <c r="C587" s="7"/>
      <c r="D587" s="7"/>
      <c r="E587" s="7"/>
      <c r="F587" s="7"/>
      <c r="G587" s="7"/>
      <c r="H587" s="7"/>
      <c r="I587" s="7"/>
      <c r="J587" s="7"/>
      <c r="K587" s="7"/>
      <c r="L587" s="7"/>
      <c r="M587" s="7"/>
      <c r="N587" s="7"/>
      <c r="O587" s="7"/>
      <c r="P587" s="7"/>
      <c r="Q587" s="7"/>
      <c r="R587" s="7"/>
      <c r="S587" s="7"/>
      <c r="T587" s="7"/>
      <c r="U587" s="7"/>
      <c r="V587" s="7"/>
      <c r="W587" s="7"/>
    </row>
    <row r="588" spans="1:23" ht="11.25" customHeight="1">
      <c r="A588" s="7"/>
      <c r="B588" s="7"/>
      <c r="C588" s="7"/>
      <c r="D588" s="7"/>
      <c r="E588" s="7"/>
      <c r="F588" s="7"/>
      <c r="G588" s="7"/>
      <c r="H588" s="7"/>
      <c r="I588" s="7"/>
      <c r="J588" s="7"/>
      <c r="K588" s="7"/>
      <c r="L588" s="7"/>
      <c r="M588" s="7"/>
      <c r="N588" s="7"/>
      <c r="O588" s="7"/>
      <c r="P588" s="7"/>
      <c r="Q588" s="7"/>
      <c r="R588" s="7"/>
      <c r="S588" s="7"/>
      <c r="T588" s="7"/>
      <c r="U588" s="7"/>
      <c r="V588" s="7"/>
      <c r="W588" s="7"/>
    </row>
    <row r="589" spans="1:23" ht="11.25" customHeight="1">
      <c r="A589" s="7"/>
      <c r="B589" s="7"/>
      <c r="C589" s="7"/>
      <c r="D589" s="7"/>
      <c r="E589" s="7"/>
      <c r="F589" s="7"/>
      <c r="G589" s="7"/>
      <c r="H589" s="7"/>
      <c r="I589" s="7"/>
      <c r="J589" s="7"/>
      <c r="K589" s="7"/>
      <c r="L589" s="7"/>
      <c r="M589" s="7"/>
      <c r="N589" s="7"/>
      <c r="O589" s="7"/>
      <c r="P589" s="7"/>
      <c r="Q589" s="7"/>
      <c r="R589" s="7"/>
      <c r="S589" s="7"/>
      <c r="T589" s="7"/>
      <c r="U589" s="7"/>
      <c r="V589" s="7"/>
      <c r="W589" s="7"/>
    </row>
    <row r="590" spans="1:23" ht="11.25" customHeight="1">
      <c r="A590" s="7"/>
      <c r="B590" s="7"/>
      <c r="C590" s="7"/>
      <c r="D590" s="7"/>
      <c r="E590" s="7"/>
      <c r="F590" s="7"/>
      <c r="G590" s="7"/>
      <c r="H590" s="7"/>
      <c r="I590" s="7"/>
      <c r="J590" s="7"/>
      <c r="K590" s="7"/>
      <c r="L590" s="7"/>
      <c r="M590" s="7"/>
      <c r="N590" s="7"/>
      <c r="O590" s="7"/>
      <c r="P590" s="7"/>
      <c r="Q590" s="7"/>
      <c r="R590" s="7"/>
      <c r="S590" s="7"/>
      <c r="T590" s="7"/>
      <c r="U590" s="7"/>
      <c r="V590" s="7"/>
      <c r="W590" s="7"/>
    </row>
    <row r="591" spans="1:23" ht="11.25" customHeight="1">
      <c r="A591" s="7"/>
      <c r="B591" s="7"/>
      <c r="C591" s="7"/>
      <c r="D591" s="7"/>
      <c r="E591" s="7"/>
      <c r="F591" s="7"/>
      <c r="G591" s="7"/>
      <c r="H591" s="7"/>
      <c r="I591" s="7"/>
      <c r="J591" s="7"/>
      <c r="K591" s="7"/>
      <c r="L591" s="7"/>
      <c r="M591" s="7"/>
      <c r="N591" s="7"/>
      <c r="O591" s="7"/>
      <c r="P591" s="7"/>
      <c r="Q591" s="7"/>
      <c r="R591" s="7"/>
      <c r="S591" s="7"/>
      <c r="T591" s="7"/>
      <c r="U591" s="7"/>
      <c r="V591" s="7"/>
      <c r="W591" s="7"/>
    </row>
    <row r="592" spans="1:23" ht="11.25" customHeight="1">
      <c r="A592" s="7"/>
      <c r="B592" s="7"/>
      <c r="C592" s="7"/>
      <c r="D592" s="7"/>
      <c r="E592" s="7"/>
      <c r="F592" s="7"/>
      <c r="G592" s="7"/>
      <c r="H592" s="7"/>
      <c r="I592" s="7"/>
      <c r="J592" s="7"/>
      <c r="K592" s="7"/>
      <c r="L592" s="7"/>
      <c r="M592" s="7"/>
      <c r="N592" s="7"/>
      <c r="O592" s="7"/>
      <c r="P592" s="7"/>
      <c r="Q592" s="7"/>
      <c r="R592" s="7"/>
      <c r="S592" s="7"/>
      <c r="T592" s="7"/>
      <c r="U592" s="7"/>
      <c r="V592" s="7"/>
      <c r="W592" s="7"/>
    </row>
    <row r="593" spans="1:23" ht="11.25" customHeight="1">
      <c r="A593" s="7"/>
      <c r="B593" s="7"/>
      <c r="C593" s="7"/>
      <c r="D593" s="7"/>
      <c r="E593" s="7"/>
      <c r="F593" s="7"/>
      <c r="G593" s="7"/>
      <c r="H593" s="7"/>
      <c r="I593" s="7"/>
      <c r="J593" s="7"/>
      <c r="K593" s="7"/>
      <c r="L593" s="7"/>
      <c r="M593" s="7"/>
      <c r="N593" s="7"/>
      <c r="O593" s="7"/>
      <c r="P593" s="7"/>
      <c r="Q593" s="7"/>
      <c r="R593" s="7"/>
      <c r="S593" s="7"/>
      <c r="T593" s="7"/>
      <c r="U593" s="7"/>
      <c r="V593" s="7"/>
      <c r="W593" s="7"/>
    </row>
    <row r="594" spans="1:23" ht="11.25" customHeight="1">
      <c r="A594" s="7"/>
      <c r="B594" s="7"/>
      <c r="C594" s="7"/>
      <c r="D594" s="7"/>
      <c r="E594" s="7"/>
      <c r="F594" s="7"/>
      <c r="G594" s="7"/>
      <c r="H594" s="7"/>
      <c r="I594" s="7"/>
      <c r="J594" s="7"/>
      <c r="K594" s="7"/>
      <c r="L594" s="7"/>
      <c r="M594" s="7"/>
      <c r="N594" s="7"/>
      <c r="O594" s="7"/>
      <c r="P594" s="7"/>
      <c r="Q594" s="7"/>
      <c r="R594" s="7"/>
      <c r="S594" s="7"/>
      <c r="T594" s="7"/>
      <c r="U594" s="7"/>
      <c r="V594" s="7"/>
      <c r="W594" s="7"/>
    </row>
    <row r="595" spans="1:23" ht="11.25" customHeight="1">
      <c r="A595" s="7"/>
      <c r="B595" s="7"/>
      <c r="C595" s="7"/>
      <c r="D595" s="7"/>
      <c r="E595" s="7"/>
      <c r="F595" s="7"/>
      <c r="G595" s="7"/>
      <c r="H595" s="7"/>
      <c r="I595" s="7"/>
      <c r="J595" s="7"/>
      <c r="K595" s="7"/>
      <c r="L595" s="7"/>
      <c r="M595" s="7"/>
      <c r="N595" s="7"/>
      <c r="O595" s="7"/>
      <c r="P595" s="7"/>
      <c r="Q595" s="7"/>
      <c r="R595" s="7"/>
      <c r="S595" s="7"/>
      <c r="T595" s="7"/>
      <c r="U595" s="7"/>
      <c r="V595" s="7"/>
      <c r="W595" s="7"/>
    </row>
    <row r="596" spans="1:23" ht="11.25" customHeight="1">
      <c r="A596" s="7"/>
      <c r="B596" s="7"/>
      <c r="C596" s="7"/>
      <c r="D596" s="7"/>
      <c r="E596" s="7"/>
      <c r="F596" s="7"/>
      <c r="G596" s="7"/>
      <c r="H596" s="7"/>
      <c r="I596" s="7"/>
      <c r="J596" s="7"/>
      <c r="K596" s="7"/>
      <c r="L596" s="7"/>
      <c r="M596" s="7"/>
      <c r="N596" s="7"/>
      <c r="O596" s="7"/>
      <c r="P596" s="7"/>
      <c r="Q596" s="7"/>
      <c r="R596" s="7"/>
      <c r="S596" s="7"/>
      <c r="T596" s="7"/>
      <c r="U596" s="7"/>
      <c r="V596" s="7"/>
      <c r="W596" s="7"/>
    </row>
    <row r="597" spans="1:23" ht="11.25" customHeight="1">
      <c r="A597" s="7"/>
      <c r="B597" s="7"/>
      <c r="C597" s="7"/>
      <c r="D597" s="7"/>
      <c r="E597" s="7"/>
      <c r="F597" s="7"/>
      <c r="G597" s="7"/>
      <c r="H597" s="7"/>
      <c r="I597" s="7"/>
      <c r="J597" s="7"/>
      <c r="K597" s="7"/>
      <c r="L597" s="7"/>
      <c r="M597" s="7"/>
      <c r="N597" s="7"/>
      <c r="O597" s="7"/>
      <c r="P597" s="7"/>
      <c r="Q597" s="7"/>
      <c r="R597" s="7"/>
      <c r="S597" s="7"/>
      <c r="T597" s="7"/>
      <c r="U597" s="7"/>
      <c r="V597" s="7"/>
      <c r="W597" s="7"/>
    </row>
    <row r="598" spans="1:23" ht="11.25" customHeight="1">
      <c r="A598" s="7"/>
      <c r="B598" s="7"/>
      <c r="C598" s="7"/>
      <c r="D598" s="7"/>
      <c r="E598" s="7"/>
      <c r="F598" s="7"/>
      <c r="G598" s="7"/>
      <c r="H598" s="7"/>
      <c r="I598" s="7"/>
      <c r="J598" s="7"/>
      <c r="K598" s="7"/>
      <c r="L598" s="7"/>
      <c r="M598" s="7"/>
      <c r="N598" s="7"/>
      <c r="O598" s="7"/>
      <c r="P598" s="7"/>
      <c r="Q598" s="7"/>
      <c r="R598" s="7"/>
      <c r="S598" s="7"/>
      <c r="T598" s="7"/>
      <c r="U598" s="7"/>
      <c r="V598" s="7"/>
      <c r="W598" s="7"/>
    </row>
    <row r="599" spans="1:23" ht="11.25" customHeight="1">
      <c r="A599" s="7"/>
      <c r="B599" s="7"/>
      <c r="C599" s="7"/>
      <c r="D599" s="7"/>
      <c r="E599" s="7"/>
      <c r="F599" s="7"/>
      <c r="G599" s="7"/>
      <c r="H599" s="7"/>
      <c r="I599" s="7"/>
      <c r="J599" s="7"/>
      <c r="K599" s="7"/>
      <c r="L599" s="7"/>
      <c r="M599" s="7"/>
      <c r="N599" s="7"/>
      <c r="O599" s="7"/>
      <c r="P599" s="7"/>
      <c r="Q599" s="7"/>
      <c r="R599" s="7"/>
      <c r="S599" s="7"/>
      <c r="T599" s="7"/>
      <c r="U599" s="7"/>
      <c r="V599" s="7"/>
      <c r="W599" s="7"/>
    </row>
    <row r="600" spans="1:23" ht="11.25" customHeight="1">
      <c r="A600" s="7"/>
      <c r="B600" s="7"/>
      <c r="C600" s="7"/>
      <c r="D600" s="7"/>
      <c r="E600" s="7"/>
      <c r="F600" s="7"/>
      <c r="G600" s="7"/>
      <c r="H600" s="7"/>
      <c r="I600" s="7"/>
      <c r="J600" s="7"/>
      <c r="K600" s="7"/>
      <c r="L600" s="7"/>
      <c r="M600" s="7"/>
      <c r="N600" s="7"/>
      <c r="O600" s="7"/>
      <c r="P600" s="7"/>
      <c r="Q600" s="7"/>
      <c r="R600" s="7"/>
      <c r="S600" s="7"/>
      <c r="T600" s="7"/>
      <c r="U600" s="7"/>
      <c r="V600" s="7"/>
      <c r="W600" s="7"/>
    </row>
    <row r="601" spans="1:23" ht="11.25" customHeight="1">
      <c r="A601" s="7"/>
      <c r="B601" s="7"/>
      <c r="C601" s="7"/>
      <c r="D601" s="7"/>
      <c r="E601" s="7"/>
      <c r="F601" s="7"/>
      <c r="G601" s="7"/>
      <c r="H601" s="7"/>
      <c r="I601" s="7"/>
      <c r="J601" s="7"/>
      <c r="K601" s="7"/>
      <c r="L601" s="7"/>
      <c r="M601" s="7"/>
      <c r="N601" s="7"/>
      <c r="O601" s="7"/>
      <c r="P601" s="7"/>
      <c r="Q601" s="7"/>
      <c r="R601" s="7"/>
      <c r="S601" s="7"/>
      <c r="T601" s="7"/>
      <c r="U601" s="7"/>
      <c r="V601" s="7"/>
      <c r="W601" s="7"/>
    </row>
    <row r="602" spans="1:23" ht="11.25" customHeight="1">
      <c r="A602" s="7"/>
      <c r="B602" s="7"/>
      <c r="C602" s="7"/>
      <c r="D602" s="7"/>
      <c r="E602" s="7"/>
      <c r="F602" s="7"/>
      <c r="G602" s="7"/>
      <c r="H602" s="7"/>
      <c r="I602" s="7"/>
      <c r="J602" s="7"/>
      <c r="K602" s="7"/>
      <c r="L602" s="7"/>
      <c r="M602" s="7"/>
      <c r="N602" s="7"/>
      <c r="O602" s="7"/>
      <c r="P602" s="7"/>
      <c r="Q602" s="7"/>
      <c r="R602" s="7"/>
      <c r="S602" s="7"/>
      <c r="T602" s="7"/>
      <c r="U602" s="7"/>
      <c r="V602" s="7"/>
      <c r="W602" s="7"/>
    </row>
    <row r="603" spans="1:23" ht="11.25" customHeight="1">
      <c r="A603" s="7"/>
      <c r="B603" s="7"/>
      <c r="C603" s="7"/>
      <c r="D603" s="7"/>
      <c r="E603" s="7"/>
      <c r="F603" s="7"/>
      <c r="G603" s="7"/>
      <c r="H603" s="7"/>
      <c r="I603" s="7"/>
      <c r="J603" s="7"/>
      <c r="K603" s="7"/>
      <c r="L603" s="7"/>
      <c r="M603" s="7"/>
      <c r="N603" s="7"/>
      <c r="O603" s="7"/>
      <c r="P603" s="7"/>
      <c r="Q603" s="7"/>
      <c r="R603" s="7"/>
      <c r="S603" s="7"/>
      <c r="T603" s="7"/>
      <c r="U603" s="7"/>
      <c r="V603" s="7"/>
      <c r="W603" s="7"/>
    </row>
    <row r="604" spans="1:23" ht="11.25" customHeight="1">
      <c r="A604" s="7"/>
      <c r="B604" s="7"/>
      <c r="C604" s="7"/>
      <c r="D604" s="7"/>
      <c r="E604" s="7"/>
      <c r="F604" s="7"/>
      <c r="G604" s="7"/>
      <c r="H604" s="7"/>
      <c r="I604" s="7"/>
      <c r="J604" s="7"/>
      <c r="K604" s="7"/>
      <c r="L604" s="7"/>
      <c r="M604" s="7"/>
      <c r="N604" s="7"/>
      <c r="O604" s="7"/>
      <c r="P604" s="7"/>
      <c r="Q604" s="7"/>
      <c r="R604" s="7"/>
      <c r="S604" s="7"/>
      <c r="T604" s="7"/>
      <c r="U604" s="7"/>
      <c r="V604" s="7"/>
      <c r="W604" s="7"/>
    </row>
    <row r="605" spans="1:23" ht="11.25" customHeight="1">
      <c r="A605" s="7"/>
      <c r="B605" s="7"/>
      <c r="C605" s="7"/>
      <c r="D605" s="7"/>
      <c r="E605" s="7"/>
      <c r="F605" s="7"/>
      <c r="G605" s="7"/>
      <c r="H605" s="7"/>
      <c r="I605" s="7"/>
      <c r="J605" s="7"/>
      <c r="K605" s="7"/>
      <c r="L605" s="7"/>
      <c r="M605" s="7"/>
      <c r="N605" s="7"/>
      <c r="O605" s="7"/>
      <c r="P605" s="7"/>
      <c r="Q605" s="7"/>
      <c r="R605" s="7"/>
      <c r="S605" s="7"/>
      <c r="T605" s="7"/>
      <c r="U605" s="7"/>
      <c r="V605" s="7"/>
      <c r="W605" s="7"/>
    </row>
    <row r="606" spans="1:23" ht="11.25" customHeight="1">
      <c r="A606" s="7"/>
      <c r="B606" s="7"/>
      <c r="C606" s="7"/>
      <c r="D606" s="7"/>
      <c r="E606" s="7"/>
      <c r="F606" s="7"/>
      <c r="G606" s="7"/>
      <c r="H606" s="7"/>
      <c r="I606" s="7"/>
      <c r="J606" s="7"/>
      <c r="K606" s="7"/>
      <c r="L606" s="7"/>
      <c r="M606" s="7"/>
      <c r="N606" s="7"/>
      <c r="O606" s="7"/>
      <c r="P606" s="7"/>
      <c r="Q606" s="7"/>
      <c r="R606" s="7"/>
      <c r="S606" s="7"/>
      <c r="T606" s="7"/>
      <c r="U606" s="7"/>
      <c r="V606" s="7"/>
      <c r="W606" s="7"/>
    </row>
    <row r="607" spans="1:23" ht="11.25" customHeight="1">
      <c r="A607" s="7"/>
      <c r="B607" s="7"/>
      <c r="C607" s="7"/>
      <c r="D607" s="7"/>
      <c r="E607" s="7"/>
      <c r="F607" s="7"/>
      <c r="G607" s="7"/>
      <c r="H607" s="7"/>
      <c r="I607" s="7"/>
      <c r="J607" s="7"/>
      <c r="K607" s="7"/>
      <c r="L607" s="7"/>
      <c r="M607" s="7"/>
      <c r="N607" s="7"/>
      <c r="O607" s="7"/>
      <c r="P607" s="7"/>
      <c r="Q607" s="7"/>
      <c r="R607" s="7"/>
      <c r="S607" s="7"/>
      <c r="T607" s="7"/>
      <c r="U607" s="7"/>
      <c r="V607" s="7"/>
      <c r="W607" s="7"/>
    </row>
    <row r="608" spans="1:23" ht="11.25" customHeight="1">
      <c r="A608" s="7"/>
      <c r="B608" s="7"/>
      <c r="C608" s="7"/>
      <c r="D608" s="7"/>
      <c r="E608" s="7"/>
      <c r="F608" s="7"/>
      <c r="G608" s="7"/>
      <c r="H608" s="7"/>
      <c r="I608" s="7"/>
      <c r="J608" s="7"/>
      <c r="K608" s="7"/>
      <c r="L608" s="7"/>
      <c r="M608" s="7"/>
      <c r="N608" s="7"/>
      <c r="O608" s="7"/>
      <c r="P608" s="7"/>
      <c r="Q608" s="7"/>
      <c r="R608" s="7"/>
      <c r="S608" s="7"/>
      <c r="T608" s="7"/>
      <c r="U608" s="7"/>
      <c r="V608" s="7"/>
      <c r="W608" s="7"/>
    </row>
    <row r="609" spans="1:23" ht="11.25" customHeight="1">
      <c r="A609" s="7"/>
      <c r="B609" s="7"/>
      <c r="C609" s="7"/>
      <c r="D609" s="7"/>
      <c r="E609" s="7"/>
      <c r="F609" s="7"/>
      <c r="G609" s="7"/>
      <c r="H609" s="7"/>
      <c r="I609" s="7"/>
      <c r="J609" s="7"/>
      <c r="K609" s="7"/>
      <c r="L609" s="7"/>
      <c r="M609" s="7"/>
      <c r="N609" s="7"/>
      <c r="O609" s="7"/>
      <c r="P609" s="7"/>
      <c r="Q609" s="7"/>
      <c r="R609" s="7"/>
      <c r="S609" s="7"/>
      <c r="T609" s="7"/>
      <c r="U609" s="7"/>
      <c r="V609" s="7"/>
      <c r="W609" s="7"/>
    </row>
    <row r="610" spans="1:23" ht="11.25" customHeight="1">
      <c r="A610" s="7"/>
      <c r="B610" s="7"/>
      <c r="C610" s="7"/>
      <c r="D610" s="7"/>
      <c r="E610" s="7"/>
      <c r="F610" s="7"/>
      <c r="G610" s="7"/>
      <c r="H610" s="7"/>
      <c r="I610" s="7"/>
      <c r="J610" s="7"/>
      <c r="K610" s="7"/>
      <c r="L610" s="7"/>
      <c r="M610" s="7"/>
      <c r="N610" s="7"/>
      <c r="O610" s="7"/>
      <c r="P610" s="7"/>
      <c r="Q610" s="7"/>
      <c r="R610" s="7"/>
      <c r="S610" s="7"/>
      <c r="T610" s="7"/>
      <c r="U610" s="7"/>
      <c r="V610" s="7"/>
      <c r="W610" s="7"/>
    </row>
    <row r="611" spans="1:23" ht="11.25" customHeight="1">
      <c r="A611" s="7"/>
      <c r="B611" s="7"/>
      <c r="C611" s="7"/>
      <c r="D611" s="7"/>
      <c r="E611" s="7"/>
      <c r="F611" s="7"/>
      <c r="G611" s="7"/>
      <c r="H611" s="7"/>
      <c r="I611" s="7"/>
      <c r="J611" s="7"/>
      <c r="K611" s="7"/>
      <c r="L611" s="7"/>
      <c r="M611" s="7"/>
      <c r="N611" s="7"/>
      <c r="O611" s="7"/>
      <c r="P611" s="7"/>
      <c r="Q611" s="7"/>
      <c r="R611" s="7"/>
      <c r="S611" s="7"/>
      <c r="T611" s="7"/>
      <c r="U611" s="7"/>
      <c r="V611" s="7"/>
      <c r="W611" s="7"/>
    </row>
    <row r="612" spans="1:23" ht="11.25" customHeight="1">
      <c r="A612" s="7"/>
      <c r="B612" s="7"/>
      <c r="C612" s="7"/>
      <c r="D612" s="7"/>
      <c r="E612" s="7"/>
      <c r="F612" s="7"/>
      <c r="G612" s="7"/>
      <c r="H612" s="7"/>
      <c r="I612" s="7"/>
      <c r="J612" s="7"/>
      <c r="K612" s="7"/>
      <c r="L612" s="7"/>
      <c r="M612" s="7"/>
      <c r="N612" s="7"/>
      <c r="O612" s="7"/>
      <c r="P612" s="7"/>
      <c r="Q612" s="7"/>
      <c r="R612" s="7"/>
      <c r="S612" s="7"/>
      <c r="T612" s="7"/>
      <c r="U612" s="7"/>
      <c r="V612" s="7"/>
      <c r="W612" s="7"/>
    </row>
    <row r="613" spans="1:23" ht="11.25" customHeight="1">
      <c r="A613" s="7"/>
      <c r="B613" s="7"/>
      <c r="C613" s="7"/>
      <c r="D613" s="7"/>
      <c r="E613" s="7"/>
      <c r="F613" s="7"/>
      <c r="G613" s="7"/>
      <c r="H613" s="7"/>
      <c r="I613" s="7"/>
      <c r="J613" s="7"/>
      <c r="K613" s="7"/>
      <c r="L613" s="7"/>
      <c r="M613" s="7"/>
      <c r="N613" s="7"/>
      <c r="O613" s="7"/>
      <c r="P613" s="7"/>
      <c r="Q613" s="7"/>
      <c r="R613" s="7"/>
      <c r="S613" s="7"/>
      <c r="T613" s="7"/>
      <c r="U613" s="7"/>
      <c r="V613" s="7"/>
      <c r="W613" s="7"/>
    </row>
    <row r="614" spans="1:23" ht="11.25" customHeight="1">
      <c r="A614" s="7"/>
      <c r="B614" s="7"/>
      <c r="C614" s="7"/>
      <c r="D614" s="7"/>
      <c r="E614" s="7"/>
      <c r="F614" s="7"/>
      <c r="G614" s="7"/>
      <c r="H614" s="7"/>
      <c r="I614" s="7"/>
      <c r="J614" s="7"/>
      <c r="K614" s="7"/>
      <c r="L614" s="7"/>
      <c r="M614" s="7"/>
      <c r="N614" s="7"/>
      <c r="O614" s="7"/>
      <c r="P614" s="7"/>
      <c r="Q614" s="7"/>
      <c r="R614" s="7"/>
      <c r="S614" s="7"/>
      <c r="T614" s="7"/>
      <c r="U614" s="7"/>
      <c r="V614" s="7"/>
      <c r="W614" s="7"/>
    </row>
    <row r="615" spans="1:23" ht="11.25" customHeight="1">
      <c r="A615" s="7"/>
      <c r="B615" s="7"/>
      <c r="C615" s="7"/>
      <c r="D615" s="7"/>
      <c r="E615" s="7"/>
      <c r="F615" s="7"/>
      <c r="G615" s="7"/>
      <c r="H615" s="7"/>
      <c r="I615" s="7"/>
      <c r="J615" s="7"/>
      <c r="K615" s="7"/>
      <c r="L615" s="7"/>
      <c r="M615" s="7"/>
      <c r="N615" s="7"/>
      <c r="O615" s="7"/>
      <c r="P615" s="7"/>
      <c r="Q615" s="7"/>
      <c r="R615" s="7"/>
      <c r="S615" s="7"/>
      <c r="T615" s="7"/>
      <c r="U615" s="7"/>
      <c r="V615" s="7"/>
      <c r="W615" s="7"/>
    </row>
    <row r="616" spans="1:23" ht="11.25" customHeight="1">
      <c r="A616" s="7"/>
      <c r="B616" s="7"/>
      <c r="C616" s="7"/>
      <c r="D616" s="7"/>
      <c r="E616" s="7"/>
      <c r="F616" s="7"/>
      <c r="G616" s="7"/>
      <c r="H616" s="7"/>
      <c r="I616" s="7"/>
      <c r="J616" s="7"/>
      <c r="K616" s="7"/>
      <c r="L616" s="7"/>
      <c r="M616" s="7"/>
      <c r="N616" s="7"/>
      <c r="O616" s="7"/>
      <c r="P616" s="7"/>
      <c r="Q616" s="7"/>
      <c r="R616" s="7"/>
      <c r="S616" s="7"/>
      <c r="T616" s="7"/>
      <c r="U616" s="7"/>
      <c r="V616" s="7"/>
      <c r="W616" s="7"/>
    </row>
    <row r="617" spans="1:23" ht="11.25" customHeight="1">
      <c r="A617" s="7"/>
      <c r="B617" s="7"/>
      <c r="C617" s="7"/>
      <c r="D617" s="7"/>
      <c r="E617" s="7"/>
      <c r="F617" s="7"/>
      <c r="G617" s="7"/>
      <c r="H617" s="7"/>
      <c r="I617" s="7"/>
      <c r="J617" s="7"/>
      <c r="K617" s="7"/>
      <c r="L617" s="7"/>
      <c r="M617" s="7"/>
      <c r="N617" s="7"/>
      <c r="O617" s="7"/>
      <c r="P617" s="7"/>
      <c r="Q617" s="7"/>
      <c r="R617" s="7"/>
      <c r="S617" s="7"/>
      <c r="T617" s="7"/>
      <c r="U617" s="7"/>
      <c r="V617" s="7"/>
      <c r="W617" s="7"/>
    </row>
    <row r="618" spans="1:23" ht="11.25" customHeight="1">
      <c r="A618" s="7"/>
      <c r="B618" s="7"/>
      <c r="C618" s="7"/>
      <c r="D618" s="7"/>
      <c r="E618" s="7"/>
      <c r="F618" s="7"/>
      <c r="G618" s="7"/>
      <c r="H618" s="7"/>
      <c r="I618" s="7"/>
      <c r="J618" s="7"/>
      <c r="K618" s="7"/>
      <c r="L618" s="7"/>
      <c r="M618" s="7"/>
      <c r="N618" s="7"/>
      <c r="O618" s="7"/>
      <c r="P618" s="7"/>
      <c r="Q618" s="7"/>
      <c r="R618" s="7"/>
      <c r="S618" s="7"/>
      <c r="T618" s="7"/>
      <c r="U618" s="7"/>
      <c r="V618" s="7"/>
      <c r="W618" s="7"/>
    </row>
    <row r="619" spans="1:23" ht="11.25" customHeight="1">
      <c r="A619" s="7"/>
      <c r="B619" s="7"/>
      <c r="C619" s="7"/>
      <c r="D619" s="7"/>
      <c r="E619" s="7"/>
      <c r="F619" s="7"/>
      <c r="G619" s="7"/>
      <c r="H619" s="7"/>
      <c r="I619" s="7"/>
      <c r="J619" s="7"/>
      <c r="K619" s="7"/>
      <c r="L619" s="7"/>
      <c r="M619" s="7"/>
      <c r="N619" s="7"/>
      <c r="O619" s="7"/>
      <c r="P619" s="7"/>
      <c r="Q619" s="7"/>
      <c r="R619" s="7"/>
      <c r="S619" s="7"/>
      <c r="T619" s="7"/>
      <c r="U619" s="7"/>
      <c r="V619" s="7"/>
      <c r="W619" s="7"/>
    </row>
    <row r="620" spans="1:23" ht="11.25" customHeight="1">
      <c r="A620" s="7"/>
      <c r="B620" s="7"/>
      <c r="C620" s="7"/>
      <c r="D620" s="7"/>
      <c r="E620" s="7"/>
      <c r="F620" s="7"/>
      <c r="G620" s="7"/>
      <c r="H620" s="7"/>
      <c r="I620" s="7"/>
      <c r="J620" s="7"/>
      <c r="K620" s="7"/>
      <c r="L620" s="7"/>
      <c r="M620" s="7"/>
      <c r="N620" s="7"/>
      <c r="O620" s="7"/>
      <c r="P620" s="7"/>
      <c r="Q620" s="7"/>
      <c r="R620" s="7"/>
      <c r="S620" s="7"/>
      <c r="T620" s="7"/>
      <c r="U620" s="7"/>
      <c r="V620" s="7"/>
      <c r="W620" s="7"/>
    </row>
    <row r="621" spans="1:23" ht="11.25" customHeight="1">
      <c r="A621" s="7"/>
      <c r="B621" s="7"/>
      <c r="C621" s="7"/>
      <c r="D621" s="7"/>
      <c r="E621" s="7"/>
      <c r="F621" s="7"/>
      <c r="G621" s="7"/>
      <c r="H621" s="7"/>
      <c r="I621" s="7"/>
      <c r="J621" s="7"/>
      <c r="K621" s="7"/>
      <c r="L621" s="7"/>
      <c r="M621" s="7"/>
      <c r="N621" s="7"/>
      <c r="O621" s="7"/>
      <c r="P621" s="7"/>
      <c r="Q621" s="7"/>
      <c r="R621" s="7"/>
      <c r="S621" s="7"/>
      <c r="T621" s="7"/>
      <c r="U621" s="7"/>
      <c r="V621" s="7"/>
      <c r="W621" s="7"/>
    </row>
    <row r="622" spans="1:23" ht="11.25" customHeight="1">
      <c r="A622" s="7"/>
      <c r="B622" s="7"/>
      <c r="C622" s="7"/>
      <c r="D622" s="7"/>
      <c r="E622" s="7"/>
      <c r="F622" s="7"/>
      <c r="G622" s="7"/>
      <c r="H622" s="7"/>
      <c r="I622" s="7"/>
      <c r="J622" s="7"/>
      <c r="K622" s="7"/>
      <c r="L622" s="7"/>
      <c r="M622" s="7"/>
      <c r="N622" s="7"/>
      <c r="O622" s="7"/>
      <c r="P622" s="7"/>
      <c r="Q622" s="7"/>
      <c r="R622" s="7"/>
      <c r="S622" s="7"/>
      <c r="T622" s="7"/>
      <c r="U622" s="7"/>
      <c r="V622" s="7"/>
      <c r="W622" s="7"/>
    </row>
    <row r="623" spans="1:23" ht="11.25" customHeight="1">
      <c r="A623" s="7"/>
      <c r="B623" s="7"/>
      <c r="C623" s="7"/>
      <c r="D623" s="7"/>
      <c r="E623" s="7"/>
      <c r="F623" s="7"/>
      <c r="G623" s="7"/>
      <c r="H623" s="7"/>
      <c r="I623" s="7"/>
      <c r="J623" s="7"/>
      <c r="K623" s="7"/>
      <c r="L623" s="7"/>
      <c r="M623" s="7"/>
      <c r="N623" s="7"/>
      <c r="O623" s="7"/>
      <c r="P623" s="7"/>
      <c r="Q623" s="7"/>
      <c r="R623" s="7"/>
      <c r="S623" s="7"/>
      <c r="T623" s="7"/>
      <c r="U623" s="7"/>
      <c r="V623" s="7"/>
      <c r="W623" s="7"/>
    </row>
    <row r="624" spans="1:23" ht="11.25" customHeight="1">
      <c r="A624" s="7"/>
      <c r="B624" s="7"/>
      <c r="C624" s="7"/>
      <c r="D624" s="7"/>
      <c r="E624" s="7"/>
      <c r="F624" s="7"/>
      <c r="G624" s="7"/>
      <c r="H624" s="7"/>
      <c r="I624" s="7"/>
      <c r="J624" s="7"/>
      <c r="K624" s="7"/>
      <c r="L624" s="7"/>
      <c r="M624" s="7"/>
      <c r="N624" s="7"/>
      <c r="O624" s="7"/>
      <c r="P624" s="7"/>
      <c r="Q624" s="7"/>
      <c r="R624" s="7"/>
      <c r="S624" s="7"/>
      <c r="T624" s="7"/>
      <c r="U624" s="7"/>
      <c r="V624" s="7"/>
      <c r="W624" s="7"/>
    </row>
    <row r="625" spans="1:23" ht="11.25" customHeight="1">
      <c r="A625" s="7"/>
      <c r="B625" s="7"/>
      <c r="C625" s="7"/>
      <c r="D625" s="7"/>
      <c r="E625" s="7"/>
      <c r="F625" s="7"/>
      <c r="G625" s="7"/>
      <c r="H625" s="7"/>
      <c r="I625" s="7"/>
      <c r="J625" s="7"/>
      <c r="K625" s="7"/>
      <c r="L625" s="7"/>
      <c r="M625" s="7"/>
      <c r="N625" s="7"/>
      <c r="O625" s="7"/>
      <c r="P625" s="7"/>
      <c r="Q625" s="7"/>
      <c r="R625" s="7"/>
      <c r="S625" s="7"/>
      <c r="T625" s="7"/>
      <c r="U625" s="7"/>
      <c r="V625" s="7"/>
      <c r="W625" s="7"/>
    </row>
    <row r="626" spans="1:23" ht="11.25" customHeight="1">
      <c r="A626" s="7"/>
      <c r="B626" s="7"/>
      <c r="C626" s="7"/>
      <c r="D626" s="7"/>
      <c r="E626" s="7"/>
      <c r="F626" s="7"/>
      <c r="G626" s="7"/>
      <c r="H626" s="7"/>
      <c r="I626" s="7"/>
      <c r="J626" s="7"/>
      <c r="K626" s="7"/>
      <c r="L626" s="7"/>
      <c r="M626" s="7"/>
      <c r="N626" s="7"/>
      <c r="O626" s="7"/>
      <c r="P626" s="7"/>
      <c r="Q626" s="7"/>
      <c r="R626" s="7"/>
      <c r="S626" s="7"/>
      <c r="T626" s="7"/>
      <c r="U626" s="7"/>
      <c r="V626" s="7"/>
      <c r="W626" s="7"/>
    </row>
    <row r="627" spans="1:23" ht="11.25" customHeight="1">
      <c r="A627" s="7"/>
      <c r="B627" s="7"/>
      <c r="C627" s="7"/>
      <c r="D627" s="7"/>
      <c r="E627" s="7"/>
      <c r="F627" s="7"/>
      <c r="G627" s="7"/>
      <c r="H627" s="7"/>
      <c r="I627" s="7"/>
      <c r="J627" s="7"/>
      <c r="K627" s="7"/>
      <c r="L627" s="7"/>
      <c r="M627" s="7"/>
      <c r="N627" s="7"/>
      <c r="O627" s="7"/>
      <c r="P627" s="7"/>
      <c r="Q627" s="7"/>
      <c r="R627" s="7"/>
      <c r="S627" s="7"/>
      <c r="T627" s="7"/>
      <c r="U627" s="7"/>
      <c r="V627" s="7"/>
      <c r="W627" s="7"/>
    </row>
    <row r="628" spans="1:23" ht="11.25" customHeight="1">
      <c r="A628" s="7"/>
      <c r="B628" s="7"/>
      <c r="C628" s="7"/>
      <c r="D628" s="7"/>
      <c r="E628" s="7"/>
      <c r="F628" s="7"/>
      <c r="G628" s="7"/>
      <c r="H628" s="7"/>
      <c r="I628" s="7"/>
      <c r="J628" s="7"/>
      <c r="K628" s="7"/>
      <c r="L628" s="7"/>
      <c r="M628" s="7"/>
      <c r="N628" s="7"/>
      <c r="O628" s="7"/>
      <c r="P628" s="7"/>
      <c r="Q628" s="7"/>
      <c r="R628" s="7"/>
      <c r="S628" s="7"/>
      <c r="T628" s="7"/>
      <c r="U628" s="7"/>
      <c r="V628" s="7"/>
      <c r="W628" s="7"/>
    </row>
    <row r="629" spans="1:23" ht="11.25" customHeight="1">
      <c r="A629" s="7"/>
      <c r="B629" s="7"/>
      <c r="C629" s="7"/>
      <c r="D629" s="7"/>
      <c r="E629" s="7"/>
      <c r="F629" s="7"/>
      <c r="G629" s="7"/>
      <c r="H629" s="7"/>
      <c r="I629" s="7"/>
      <c r="J629" s="7"/>
      <c r="K629" s="7"/>
      <c r="L629" s="7"/>
      <c r="M629" s="7"/>
      <c r="N629" s="7"/>
      <c r="O629" s="7"/>
      <c r="P629" s="7"/>
      <c r="Q629" s="7"/>
      <c r="R629" s="7"/>
      <c r="S629" s="7"/>
      <c r="T629" s="7"/>
      <c r="U629" s="7"/>
      <c r="V629" s="7"/>
      <c r="W629" s="7"/>
    </row>
    <row r="630" spans="1:23" ht="11.25" customHeight="1">
      <c r="A630" s="7"/>
      <c r="B630" s="7"/>
      <c r="C630" s="7"/>
      <c r="D630" s="7"/>
      <c r="E630" s="7"/>
      <c r="F630" s="7"/>
      <c r="G630" s="7"/>
      <c r="H630" s="7"/>
      <c r="I630" s="7"/>
      <c r="J630" s="7"/>
      <c r="K630" s="7"/>
      <c r="L630" s="7"/>
      <c r="M630" s="7"/>
      <c r="N630" s="7"/>
      <c r="O630" s="7"/>
      <c r="P630" s="7"/>
      <c r="Q630" s="7"/>
      <c r="R630" s="7"/>
      <c r="S630" s="7"/>
      <c r="T630" s="7"/>
      <c r="U630" s="7"/>
      <c r="V630" s="7"/>
      <c r="W630" s="7"/>
    </row>
    <row r="631" spans="1:23" ht="11.25" customHeight="1">
      <c r="A631" s="7"/>
      <c r="B631" s="7"/>
      <c r="C631" s="7"/>
      <c r="D631" s="7"/>
      <c r="E631" s="7"/>
      <c r="F631" s="7"/>
      <c r="G631" s="7"/>
      <c r="H631" s="7"/>
      <c r="I631" s="7"/>
      <c r="J631" s="7"/>
      <c r="K631" s="7"/>
      <c r="L631" s="7"/>
      <c r="M631" s="7"/>
      <c r="N631" s="7"/>
      <c r="O631" s="7"/>
      <c r="P631" s="7"/>
      <c r="Q631" s="7"/>
      <c r="R631" s="7"/>
      <c r="S631" s="7"/>
      <c r="T631" s="7"/>
      <c r="U631" s="7"/>
      <c r="V631" s="7"/>
      <c r="W631" s="7"/>
    </row>
    <row r="632" spans="1:23" ht="11.25" customHeight="1">
      <c r="A632" s="7"/>
      <c r="B632" s="7"/>
      <c r="C632" s="7"/>
      <c r="D632" s="7"/>
      <c r="E632" s="7"/>
      <c r="F632" s="7"/>
      <c r="G632" s="7"/>
      <c r="H632" s="7"/>
      <c r="I632" s="7"/>
      <c r="J632" s="7"/>
      <c r="K632" s="7"/>
      <c r="L632" s="7"/>
      <c r="M632" s="7"/>
      <c r="N632" s="7"/>
      <c r="O632" s="7"/>
      <c r="P632" s="7"/>
      <c r="Q632" s="7"/>
      <c r="R632" s="7"/>
      <c r="S632" s="7"/>
      <c r="T632" s="7"/>
      <c r="U632" s="7"/>
      <c r="V632" s="7"/>
      <c r="W632" s="7"/>
    </row>
    <row r="633" spans="1:23" ht="11.25" customHeight="1">
      <c r="A633" s="7"/>
      <c r="B633" s="7"/>
      <c r="C633" s="7"/>
      <c r="D633" s="7"/>
      <c r="E633" s="7"/>
      <c r="F633" s="7"/>
      <c r="G633" s="7"/>
      <c r="H633" s="7"/>
      <c r="I633" s="7"/>
      <c r="J633" s="7"/>
      <c r="K633" s="7"/>
      <c r="L633" s="7"/>
      <c r="M633" s="7"/>
      <c r="N633" s="7"/>
      <c r="O633" s="7"/>
      <c r="P633" s="7"/>
      <c r="Q633" s="7"/>
      <c r="R633" s="7"/>
      <c r="S633" s="7"/>
      <c r="T633" s="7"/>
      <c r="U633" s="7"/>
      <c r="V633" s="7"/>
      <c r="W633" s="7"/>
    </row>
    <row r="634" spans="1:23" ht="11.25" customHeight="1">
      <c r="A634" s="7"/>
      <c r="B634" s="7"/>
      <c r="C634" s="7"/>
      <c r="D634" s="7"/>
      <c r="E634" s="7"/>
      <c r="F634" s="7"/>
      <c r="G634" s="7"/>
      <c r="H634" s="7"/>
      <c r="I634" s="7"/>
      <c r="J634" s="7"/>
      <c r="K634" s="7"/>
      <c r="L634" s="7"/>
      <c r="M634" s="7"/>
      <c r="N634" s="7"/>
      <c r="O634" s="7"/>
      <c r="P634" s="7"/>
      <c r="Q634" s="7"/>
      <c r="R634" s="7"/>
      <c r="S634" s="7"/>
      <c r="T634" s="7"/>
      <c r="U634" s="7"/>
      <c r="V634" s="7"/>
      <c r="W634" s="7"/>
    </row>
    <row r="635" spans="1:23" ht="11.25" customHeight="1">
      <c r="A635" s="7"/>
      <c r="B635" s="7"/>
      <c r="C635" s="7"/>
      <c r="D635" s="7"/>
      <c r="E635" s="7"/>
      <c r="F635" s="7"/>
      <c r="G635" s="7"/>
      <c r="H635" s="7"/>
      <c r="I635" s="7"/>
      <c r="J635" s="7"/>
      <c r="K635" s="7"/>
      <c r="L635" s="7"/>
      <c r="M635" s="7"/>
      <c r="N635" s="7"/>
      <c r="O635" s="7"/>
      <c r="P635" s="7"/>
      <c r="Q635" s="7"/>
      <c r="R635" s="7"/>
      <c r="S635" s="7"/>
      <c r="T635" s="7"/>
      <c r="U635" s="7"/>
      <c r="V635" s="7"/>
      <c r="W635" s="7"/>
    </row>
    <row r="636" spans="1:23" ht="11.25" customHeight="1">
      <c r="A636" s="7"/>
      <c r="B636" s="7"/>
      <c r="C636" s="7"/>
      <c r="D636" s="7"/>
      <c r="E636" s="7"/>
      <c r="F636" s="7"/>
      <c r="G636" s="7"/>
      <c r="H636" s="7"/>
      <c r="I636" s="7"/>
      <c r="J636" s="7"/>
      <c r="K636" s="7"/>
      <c r="L636" s="7"/>
      <c r="M636" s="7"/>
      <c r="N636" s="7"/>
      <c r="O636" s="7"/>
      <c r="P636" s="7"/>
      <c r="Q636" s="7"/>
      <c r="R636" s="7"/>
      <c r="S636" s="7"/>
      <c r="T636" s="7"/>
      <c r="U636" s="7"/>
      <c r="V636" s="7"/>
      <c r="W636" s="7"/>
    </row>
    <row r="637" spans="1:23" ht="11.25" customHeight="1">
      <c r="A637" s="7"/>
      <c r="B637" s="7"/>
      <c r="C637" s="7"/>
      <c r="D637" s="7"/>
      <c r="E637" s="7"/>
      <c r="F637" s="7"/>
      <c r="G637" s="7"/>
      <c r="H637" s="7"/>
      <c r="I637" s="7"/>
      <c r="J637" s="7"/>
      <c r="K637" s="7"/>
      <c r="L637" s="7"/>
      <c r="M637" s="7"/>
      <c r="N637" s="7"/>
      <c r="O637" s="7"/>
      <c r="P637" s="7"/>
      <c r="Q637" s="7"/>
      <c r="R637" s="7"/>
      <c r="S637" s="7"/>
      <c r="T637" s="7"/>
      <c r="U637" s="7"/>
      <c r="V637" s="7"/>
      <c r="W637" s="7"/>
    </row>
    <row r="638" spans="1:23" ht="11.25" customHeight="1">
      <c r="A638" s="7"/>
      <c r="B638" s="7"/>
      <c r="C638" s="7"/>
      <c r="D638" s="7"/>
      <c r="E638" s="7"/>
      <c r="F638" s="7"/>
      <c r="G638" s="7"/>
      <c r="H638" s="7"/>
      <c r="I638" s="7"/>
      <c r="J638" s="7"/>
      <c r="K638" s="7"/>
      <c r="L638" s="7"/>
      <c r="M638" s="7"/>
      <c r="N638" s="7"/>
      <c r="O638" s="7"/>
      <c r="P638" s="7"/>
      <c r="Q638" s="7"/>
      <c r="R638" s="7"/>
      <c r="S638" s="7"/>
      <c r="T638" s="7"/>
      <c r="U638" s="7"/>
      <c r="V638" s="7"/>
      <c r="W638" s="7"/>
    </row>
    <row r="639" spans="1:23" ht="11.25" customHeight="1">
      <c r="A639" s="7"/>
      <c r="B639" s="7"/>
      <c r="C639" s="7"/>
      <c r="D639" s="7"/>
      <c r="E639" s="7"/>
      <c r="F639" s="7"/>
      <c r="G639" s="7"/>
      <c r="H639" s="7"/>
      <c r="I639" s="7"/>
      <c r="J639" s="7"/>
      <c r="K639" s="7"/>
      <c r="L639" s="7"/>
      <c r="M639" s="7"/>
      <c r="N639" s="7"/>
      <c r="O639" s="7"/>
      <c r="P639" s="7"/>
      <c r="Q639" s="7"/>
      <c r="R639" s="7"/>
      <c r="S639" s="7"/>
      <c r="T639" s="7"/>
      <c r="U639" s="7"/>
      <c r="V639" s="7"/>
      <c r="W639" s="7"/>
    </row>
    <row r="640" spans="1:23" ht="11.25" customHeight="1">
      <c r="A640" s="7"/>
      <c r="B640" s="7"/>
      <c r="C640" s="7"/>
      <c r="D640" s="7"/>
      <c r="E640" s="7"/>
      <c r="F640" s="7"/>
      <c r="G640" s="7"/>
      <c r="H640" s="7"/>
      <c r="I640" s="7"/>
      <c r="J640" s="7"/>
      <c r="K640" s="7"/>
      <c r="L640" s="7"/>
      <c r="M640" s="7"/>
      <c r="N640" s="7"/>
      <c r="O640" s="7"/>
      <c r="P640" s="7"/>
      <c r="Q640" s="7"/>
      <c r="R640" s="7"/>
      <c r="S640" s="7"/>
      <c r="T640" s="7"/>
      <c r="U640" s="7"/>
      <c r="V640" s="7"/>
      <c r="W640" s="7"/>
    </row>
    <row r="641" spans="1:23" ht="11.25" customHeight="1">
      <c r="A641" s="7"/>
      <c r="B641" s="7"/>
      <c r="C641" s="7"/>
      <c r="D641" s="7"/>
      <c r="E641" s="7"/>
      <c r="F641" s="7"/>
      <c r="G641" s="7"/>
      <c r="H641" s="7"/>
      <c r="I641" s="7"/>
      <c r="J641" s="7"/>
      <c r="K641" s="7"/>
      <c r="L641" s="7"/>
      <c r="M641" s="7"/>
      <c r="N641" s="7"/>
      <c r="O641" s="7"/>
      <c r="P641" s="7"/>
      <c r="Q641" s="7"/>
      <c r="R641" s="7"/>
      <c r="S641" s="7"/>
      <c r="T641" s="7"/>
      <c r="U641" s="7"/>
      <c r="V641" s="7"/>
      <c r="W641" s="7"/>
    </row>
    <row r="642" spans="1:23" ht="11.25" customHeight="1">
      <c r="A642" s="7"/>
      <c r="B642" s="7"/>
      <c r="C642" s="7"/>
      <c r="D642" s="7"/>
      <c r="E642" s="7"/>
      <c r="F642" s="7"/>
      <c r="G642" s="7"/>
      <c r="H642" s="7"/>
      <c r="I642" s="7"/>
      <c r="J642" s="7"/>
      <c r="K642" s="7"/>
      <c r="L642" s="7"/>
      <c r="M642" s="7"/>
      <c r="N642" s="7"/>
      <c r="O642" s="7"/>
      <c r="P642" s="7"/>
      <c r="Q642" s="7"/>
      <c r="R642" s="7"/>
      <c r="S642" s="7"/>
      <c r="T642" s="7"/>
      <c r="U642" s="7"/>
      <c r="V642" s="7"/>
      <c r="W642" s="7"/>
    </row>
    <row r="643" spans="1:23" ht="11.25" customHeight="1">
      <c r="A643" s="7"/>
      <c r="B643" s="7"/>
      <c r="C643" s="7"/>
      <c r="D643" s="7"/>
      <c r="E643" s="7"/>
      <c r="F643" s="7"/>
      <c r="G643" s="7"/>
      <c r="H643" s="7"/>
      <c r="I643" s="7"/>
      <c r="J643" s="7"/>
      <c r="K643" s="7"/>
      <c r="L643" s="7"/>
      <c r="M643" s="7"/>
      <c r="N643" s="7"/>
      <c r="O643" s="7"/>
      <c r="P643" s="7"/>
      <c r="Q643" s="7"/>
      <c r="R643" s="7"/>
      <c r="S643" s="7"/>
      <c r="T643" s="7"/>
      <c r="U643" s="7"/>
      <c r="V643" s="7"/>
      <c r="W643" s="7"/>
    </row>
    <row r="644" spans="1:23" ht="11.25" customHeight="1">
      <c r="A644" s="7"/>
      <c r="B644" s="7"/>
      <c r="C644" s="7"/>
      <c r="D644" s="7"/>
      <c r="E644" s="7"/>
      <c r="F644" s="7"/>
      <c r="G644" s="7"/>
      <c r="H644" s="7"/>
      <c r="I644" s="7"/>
      <c r="J644" s="7"/>
      <c r="K644" s="7"/>
      <c r="L644" s="7"/>
      <c r="M644" s="7"/>
      <c r="N644" s="7"/>
      <c r="O644" s="7"/>
      <c r="P644" s="7"/>
      <c r="Q644" s="7"/>
      <c r="R644" s="7"/>
      <c r="S644" s="7"/>
      <c r="T644" s="7"/>
      <c r="U644" s="7"/>
      <c r="V644" s="7"/>
      <c r="W644" s="7"/>
    </row>
    <row r="645" spans="1:23" ht="11.25" customHeight="1">
      <c r="A645" s="7"/>
      <c r="B645" s="7"/>
      <c r="C645" s="7"/>
      <c r="D645" s="7"/>
      <c r="E645" s="7"/>
      <c r="F645" s="7"/>
      <c r="G645" s="7"/>
      <c r="H645" s="7"/>
      <c r="I645" s="7"/>
      <c r="J645" s="7"/>
      <c r="K645" s="7"/>
      <c r="L645" s="7"/>
      <c r="M645" s="7"/>
      <c r="N645" s="7"/>
      <c r="O645" s="7"/>
      <c r="P645" s="7"/>
      <c r="Q645" s="7"/>
      <c r="R645" s="7"/>
      <c r="S645" s="7"/>
      <c r="T645" s="7"/>
      <c r="U645" s="7"/>
      <c r="V645" s="7"/>
      <c r="W645" s="7"/>
    </row>
    <row r="646" spans="1:23" ht="11.25" customHeight="1">
      <c r="A646" s="7"/>
      <c r="B646" s="7"/>
      <c r="C646" s="7"/>
      <c r="D646" s="7"/>
      <c r="E646" s="7"/>
      <c r="F646" s="7"/>
      <c r="G646" s="7"/>
      <c r="H646" s="7"/>
      <c r="I646" s="7"/>
      <c r="J646" s="7"/>
      <c r="K646" s="7"/>
      <c r="L646" s="7"/>
      <c r="M646" s="7"/>
      <c r="N646" s="7"/>
      <c r="O646" s="7"/>
      <c r="P646" s="7"/>
      <c r="Q646" s="7"/>
      <c r="R646" s="7"/>
      <c r="S646" s="7"/>
      <c r="T646" s="7"/>
      <c r="U646" s="7"/>
      <c r="V646" s="7"/>
      <c r="W646" s="7"/>
    </row>
    <row r="647" spans="1:23" ht="11.25" customHeight="1">
      <c r="A647" s="7"/>
      <c r="B647" s="7"/>
      <c r="C647" s="7"/>
      <c r="D647" s="7"/>
      <c r="E647" s="7"/>
      <c r="F647" s="7"/>
      <c r="G647" s="7"/>
      <c r="H647" s="7"/>
      <c r="I647" s="7"/>
      <c r="J647" s="7"/>
      <c r="K647" s="7"/>
      <c r="L647" s="7"/>
      <c r="M647" s="7"/>
      <c r="N647" s="7"/>
      <c r="O647" s="7"/>
      <c r="P647" s="7"/>
      <c r="Q647" s="7"/>
      <c r="R647" s="7"/>
      <c r="S647" s="7"/>
      <c r="T647" s="7"/>
      <c r="U647" s="7"/>
      <c r="V647" s="7"/>
      <c r="W647" s="7"/>
    </row>
    <row r="648" spans="1:23" ht="11.25" customHeight="1">
      <c r="A648" s="7"/>
      <c r="B648" s="7"/>
      <c r="C648" s="7"/>
      <c r="D648" s="7"/>
      <c r="E648" s="7"/>
      <c r="F648" s="7"/>
      <c r="G648" s="7"/>
      <c r="H648" s="7"/>
      <c r="I648" s="7"/>
      <c r="J648" s="7"/>
      <c r="K648" s="7"/>
      <c r="L648" s="7"/>
      <c r="M648" s="7"/>
      <c r="N648" s="7"/>
      <c r="O648" s="7"/>
      <c r="P648" s="7"/>
      <c r="Q648" s="7"/>
      <c r="R648" s="7"/>
      <c r="S648" s="7"/>
      <c r="T648" s="7"/>
      <c r="U648" s="7"/>
      <c r="V648" s="7"/>
      <c r="W648" s="7"/>
    </row>
    <row r="649" spans="1:23" ht="11.25" customHeight="1">
      <c r="A649" s="7"/>
      <c r="B649" s="7"/>
      <c r="C649" s="7"/>
      <c r="D649" s="7"/>
      <c r="E649" s="7"/>
      <c r="F649" s="7"/>
      <c r="G649" s="7"/>
      <c r="H649" s="7"/>
      <c r="I649" s="7"/>
      <c r="J649" s="7"/>
      <c r="K649" s="7"/>
      <c r="L649" s="7"/>
      <c r="M649" s="7"/>
      <c r="N649" s="7"/>
      <c r="O649" s="7"/>
      <c r="P649" s="7"/>
      <c r="Q649" s="7"/>
      <c r="R649" s="7"/>
      <c r="S649" s="7"/>
      <c r="T649" s="7"/>
      <c r="U649" s="7"/>
      <c r="V649" s="7"/>
      <c r="W649" s="7"/>
    </row>
    <row r="650" spans="1:23" ht="11.25" customHeight="1">
      <c r="A650" s="7"/>
      <c r="B650" s="7"/>
      <c r="C650" s="7"/>
      <c r="D650" s="7"/>
      <c r="E650" s="7"/>
      <c r="F650" s="7"/>
      <c r="G650" s="7"/>
      <c r="H650" s="7"/>
      <c r="I650" s="7"/>
      <c r="J650" s="7"/>
      <c r="K650" s="7"/>
      <c r="L650" s="7"/>
      <c r="M650" s="7"/>
      <c r="N650" s="7"/>
      <c r="O650" s="7"/>
      <c r="P650" s="7"/>
      <c r="Q650" s="7"/>
      <c r="R650" s="7"/>
      <c r="S650" s="7"/>
      <c r="T650" s="7"/>
      <c r="U650" s="7"/>
      <c r="V650" s="7"/>
      <c r="W650" s="7"/>
    </row>
    <row r="651" spans="1:23" ht="11.25" customHeight="1">
      <c r="A651" s="7"/>
      <c r="B651" s="7"/>
      <c r="C651" s="7"/>
      <c r="D651" s="7"/>
      <c r="E651" s="7"/>
      <c r="F651" s="7"/>
      <c r="G651" s="7"/>
      <c r="H651" s="7"/>
      <c r="I651" s="7"/>
      <c r="J651" s="7"/>
      <c r="K651" s="7"/>
      <c r="L651" s="7"/>
      <c r="M651" s="7"/>
      <c r="N651" s="7"/>
      <c r="O651" s="7"/>
      <c r="P651" s="7"/>
      <c r="Q651" s="7"/>
      <c r="R651" s="7"/>
      <c r="S651" s="7"/>
      <c r="T651" s="7"/>
      <c r="U651" s="7"/>
      <c r="V651" s="7"/>
      <c r="W651" s="7"/>
    </row>
    <row r="652" spans="1:23" ht="11.25" customHeight="1">
      <c r="A652" s="7"/>
      <c r="B652" s="7"/>
      <c r="C652" s="7"/>
      <c r="D652" s="7"/>
      <c r="E652" s="7"/>
      <c r="F652" s="7"/>
      <c r="G652" s="7"/>
      <c r="H652" s="7"/>
      <c r="I652" s="7"/>
      <c r="J652" s="7"/>
      <c r="K652" s="7"/>
      <c r="L652" s="7"/>
      <c r="M652" s="7"/>
      <c r="N652" s="7"/>
      <c r="O652" s="7"/>
      <c r="P652" s="7"/>
      <c r="Q652" s="7"/>
      <c r="R652" s="7"/>
      <c r="S652" s="7"/>
      <c r="T652" s="7"/>
      <c r="U652" s="7"/>
      <c r="V652" s="7"/>
      <c r="W652" s="7"/>
    </row>
    <row r="653" spans="1:23" ht="11.25" customHeight="1">
      <c r="A653" s="7"/>
      <c r="B653" s="7"/>
      <c r="C653" s="7"/>
      <c r="D653" s="7"/>
      <c r="E653" s="7"/>
      <c r="F653" s="7"/>
      <c r="G653" s="7"/>
      <c r="H653" s="7"/>
      <c r="I653" s="7"/>
      <c r="J653" s="7"/>
      <c r="K653" s="7"/>
      <c r="L653" s="7"/>
      <c r="M653" s="7"/>
      <c r="N653" s="7"/>
      <c r="O653" s="7"/>
      <c r="P653" s="7"/>
      <c r="Q653" s="7"/>
      <c r="R653" s="7"/>
      <c r="S653" s="7"/>
      <c r="T653" s="7"/>
      <c r="U653" s="7"/>
      <c r="V653" s="7"/>
      <c r="W653" s="7"/>
    </row>
    <row r="654" spans="1:23" ht="11.25" customHeight="1">
      <c r="A654" s="7"/>
      <c r="B654" s="7"/>
      <c r="C654" s="7"/>
      <c r="D654" s="7"/>
      <c r="E654" s="7"/>
      <c r="F654" s="7"/>
      <c r="G654" s="7"/>
      <c r="H654" s="7"/>
      <c r="I654" s="7"/>
      <c r="J654" s="7"/>
      <c r="K654" s="7"/>
      <c r="L654" s="7"/>
      <c r="M654" s="7"/>
      <c r="N654" s="7"/>
      <c r="O654" s="7"/>
      <c r="P654" s="7"/>
      <c r="Q654" s="7"/>
      <c r="R654" s="7"/>
      <c r="S654" s="7"/>
      <c r="T654" s="7"/>
      <c r="U654" s="7"/>
      <c r="V654" s="7"/>
      <c r="W654" s="7"/>
    </row>
    <row r="655" spans="1:23" ht="11.25" customHeight="1">
      <c r="A655" s="7"/>
      <c r="B655" s="7"/>
      <c r="C655" s="7"/>
      <c r="D655" s="7"/>
      <c r="E655" s="7"/>
      <c r="F655" s="7"/>
      <c r="G655" s="7"/>
      <c r="H655" s="7"/>
      <c r="I655" s="7"/>
      <c r="J655" s="7"/>
      <c r="K655" s="7"/>
      <c r="L655" s="7"/>
      <c r="M655" s="7"/>
      <c r="N655" s="7"/>
      <c r="O655" s="7"/>
      <c r="P655" s="7"/>
      <c r="Q655" s="7"/>
      <c r="R655" s="7"/>
      <c r="S655" s="7"/>
      <c r="T655" s="7"/>
      <c r="U655" s="7"/>
      <c r="V655" s="7"/>
      <c r="W655" s="7"/>
    </row>
    <row r="656" spans="1:23" ht="11.25" customHeight="1">
      <c r="A656" s="7"/>
      <c r="B656" s="7"/>
      <c r="C656" s="7"/>
      <c r="D656" s="7"/>
      <c r="E656" s="7"/>
      <c r="F656" s="7"/>
      <c r="G656" s="7"/>
      <c r="H656" s="7"/>
      <c r="I656" s="7"/>
      <c r="J656" s="7"/>
      <c r="K656" s="7"/>
      <c r="L656" s="7"/>
      <c r="M656" s="7"/>
      <c r="N656" s="7"/>
      <c r="O656" s="7"/>
      <c r="P656" s="7"/>
      <c r="Q656" s="7"/>
      <c r="R656" s="7"/>
      <c r="S656" s="7"/>
      <c r="T656" s="7"/>
      <c r="U656" s="7"/>
      <c r="V656" s="7"/>
      <c r="W656" s="7"/>
    </row>
    <row r="657" spans="1:23" ht="11.25" customHeight="1">
      <c r="A657" s="7"/>
      <c r="B657" s="7"/>
      <c r="C657" s="7"/>
      <c r="D657" s="7"/>
      <c r="E657" s="7"/>
      <c r="F657" s="7"/>
      <c r="G657" s="7"/>
      <c r="H657" s="7"/>
      <c r="I657" s="7"/>
      <c r="J657" s="7"/>
      <c r="K657" s="7"/>
      <c r="L657" s="7"/>
      <c r="M657" s="7"/>
      <c r="N657" s="7"/>
      <c r="O657" s="7"/>
      <c r="P657" s="7"/>
      <c r="Q657" s="7"/>
      <c r="R657" s="7"/>
      <c r="S657" s="7"/>
      <c r="T657" s="7"/>
      <c r="U657" s="7"/>
      <c r="V657" s="7"/>
      <c r="W657" s="7"/>
    </row>
    <row r="658" spans="1:23" ht="11.25" customHeight="1">
      <c r="A658" s="7"/>
      <c r="B658" s="7"/>
      <c r="C658" s="7"/>
      <c r="D658" s="7"/>
      <c r="E658" s="7"/>
      <c r="F658" s="7"/>
      <c r="G658" s="7"/>
      <c r="H658" s="7"/>
      <c r="I658" s="7"/>
      <c r="J658" s="7"/>
      <c r="K658" s="7"/>
      <c r="L658" s="7"/>
      <c r="M658" s="7"/>
      <c r="N658" s="7"/>
      <c r="O658" s="7"/>
      <c r="P658" s="7"/>
      <c r="Q658" s="7"/>
      <c r="R658" s="7"/>
      <c r="S658" s="7"/>
      <c r="T658" s="7"/>
      <c r="U658" s="7"/>
      <c r="V658" s="7"/>
      <c r="W658" s="7"/>
    </row>
    <row r="659" spans="1:23" ht="11.25" customHeight="1">
      <c r="A659" s="7"/>
      <c r="B659" s="7"/>
      <c r="C659" s="7"/>
      <c r="D659" s="7"/>
      <c r="E659" s="7"/>
      <c r="F659" s="7"/>
      <c r="G659" s="7"/>
      <c r="H659" s="7"/>
      <c r="I659" s="7"/>
      <c r="J659" s="7"/>
      <c r="K659" s="7"/>
      <c r="L659" s="7"/>
      <c r="M659" s="7"/>
      <c r="N659" s="7"/>
      <c r="O659" s="7"/>
      <c r="P659" s="7"/>
      <c r="Q659" s="7"/>
      <c r="R659" s="7"/>
      <c r="S659" s="7"/>
      <c r="T659" s="7"/>
      <c r="U659" s="7"/>
      <c r="V659" s="7"/>
      <c r="W659" s="7"/>
    </row>
    <row r="660" spans="1:23" ht="11.25" customHeight="1">
      <c r="A660" s="7"/>
      <c r="B660" s="7"/>
      <c r="C660" s="7"/>
      <c r="D660" s="7"/>
      <c r="E660" s="7"/>
      <c r="F660" s="7"/>
      <c r="G660" s="7"/>
      <c r="H660" s="7"/>
      <c r="I660" s="7"/>
      <c r="J660" s="7"/>
      <c r="K660" s="7"/>
      <c r="L660" s="7"/>
      <c r="M660" s="7"/>
      <c r="N660" s="7"/>
      <c r="O660" s="7"/>
      <c r="P660" s="7"/>
      <c r="Q660" s="7"/>
      <c r="R660" s="7"/>
      <c r="S660" s="7"/>
      <c r="T660" s="7"/>
      <c r="U660" s="7"/>
      <c r="V660" s="7"/>
      <c r="W660" s="7"/>
    </row>
    <row r="661" spans="1:23" ht="11.25" customHeight="1">
      <c r="A661" s="7"/>
      <c r="B661" s="7"/>
      <c r="C661" s="7"/>
      <c r="D661" s="7"/>
      <c r="E661" s="7"/>
      <c r="F661" s="7"/>
      <c r="G661" s="7"/>
      <c r="H661" s="7"/>
      <c r="I661" s="7"/>
      <c r="J661" s="7"/>
      <c r="K661" s="7"/>
      <c r="L661" s="7"/>
      <c r="M661" s="7"/>
      <c r="N661" s="7"/>
      <c r="O661" s="7"/>
      <c r="P661" s="7"/>
      <c r="Q661" s="7"/>
      <c r="R661" s="7"/>
      <c r="S661" s="7"/>
      <c r="T661" s="7"/>
      <c r="U661" s="7"/>
      <c r="V661" s="7"/>
      <c r="W661" s="7"/>
    </row>
    <row r="662" spans="1:23" ht="11.25" customHeight="1">
      <c r="A662" s="7"/>
      <c r="B662" s="7"/>
      <c r="C662" s="7"/>
      <c r="D662" s="7"/>
      <c r="E662" s="7"/>
      <c r="F662" s="7"/>
      <c r="G662" s="7"/>
      <c r="H662" s="7"/>
      <c r="I662" s="7"/>
      <c r="J662" s="7"/>
      <c r="K662" s="7"/>
      <c r="L662" s="7"/>
      <c r="M662" s="7"/>
      <c r="N662" s="7"/>
      <c r="O662" s="7"/>
      <c r="P662" s="7"/>
      <c r="Q662" s="7"/>
      <c r="R662" s="7"/>
      <c r="S662" s="7"/>
      <c r="T662" s="7"/>
      <c r="U662" s="7"/>
      <c r="V662" s="7"/>
      <c r="W662" s="7"/>
    </row>
    <row r="663" spans="1:23" ht="11.25" customHeight="1">
      <c r="A663" s="7"/>
      <c r="B663" s="7"/>
      <c r="C663" s="7"/>
      <c r="D663" s="7"/>
      <c r="E663" s="7"/>
      <c r="F663" s="7"/>
      <c r="G663" s="7"/>
      <c r="H663" s="7"/>
      <c r="I663" s="7"/>
      <c r="J663" s="7"/>
      <c r="K663" s="7"/>
      <c r="L663" s="7"/>
      <c r="M663" s="7"/>
      <c r="N663" s="7"/>
      <c r="O663" s="7"/>
      <c r="P663" s="7"/>
      <c r="Q663" s="7"/>
      <c r="R663" s="7"/>
      <c r="S663" s="7"/>
      <c r="T663" s="7"/>
      <c r="U663" s="7"/>
      <c r="V663" s="7"/>
      <c r="W663" s="7"/>
    </row>
    <row r="664" spans="1:23" ht="11.25" customHeight="1">
      <c r="A664" s="7"/>
      <c r="B664" s="7"/>
      <c r="C664" s="7"/>
      <c r="D664" s="7"/>
      <c r="E664" s="7"/>
      <c r="F664" s="7"/>
      <c r="G664" s="7"/>
      <c r="H664" s="7"/>
      <c r="I664" s="7"/>
      <c r="J664" s="7"/>
      <c r="K664" s="7"/>
      <c r="L664" s="7"/>
      <c r="M664" s="7"/>
      <c r="N664" s="7"/>
      <c r="O664" s="7"/>
      <c r="P664" s="7"/>
      <c r="Q664" s="7"/>
      <c r="R664" s="7"/>
      <c r="S664" s="7"/>
      <c r="T664" s="7"/>
      <c r="U664" s="7"/>
      <c r="V664" s="7"/>
      <c r="W664" s="7"/>
    </row>
    <row r="665" spans="1:23" ht="11.25" customHeight="1">
      <c r="A665" s="7"/>
      <c r="B665" s="7"/>
      <c r="C665" s="7"/>
      <c r="D665" s="7"/>
      <c r="E665" s="7"/>
      <c r="F665" s="7"/>
      <c r="G665" s="7"/>
      <c r="H665" s="7"/>
      <c r="I665" s="7"/>
      <c r="J665" s="7"/>
      <c r="K665" s="7"/>
      <c r="L665" s="7"/>
      <c r="M665" s="7"/>
      <c r="N665" s="7"/>
      <c r="O665" s="7"/>
      <c r="P665" s="7"/>
      <c r="Q665" s="7"/>
      <c r="R665" s="7"/>
      <c r="S665" s="7"/>
      <c r="T665" s="7"/>
      <c r="U665" s="7"/>
      <c r="V665" s="7"/>
      <c r="W665" s="7"/>
    </row>
    <row r="666" spans="1:23" ht="11.25" customHeight="1">
      <c r="A666" s="7"/>
      <c r="B666" s="7"/>
      <c r="C666" s="7"/>
      <c r="D666" s="7"/>
      <c r="E666" s="7"/>
      <c r="F666" s="7"/>
      <c r="G666" s="7"/>
      <c r="H666" s="7"/>
      <c r="I666" s="7"/>
      <c r="J666" s="7"/>
      <c r="K666" s="7"/>
      <c r="L666" s="7"/>
      <c r="M666" s="7"/>
      <c r="N666" s="7"/>
      <c r="O666" s="7"/>
      <c r="P666" s="7"/>
      <c r="Q666" s="7"/>
      <c r="R666" s="7"/>
      <c r="S666" s="7"/>
      <c r="T666" s="7"/>
      <c r="U666" s="7"/>
      <c r="V666" s="7"/>
      <c r="W666" s="7"/>
    </row>
    <row r="667" spans="1:23" ht="11.25" customHeight="1">
      <c r="A667" s="7"/>
      <c r="B667" s="7"/>
      <c r="C667" s="7"/>
      <c r="D667" s="7"/>
      <c r="E667" s="7"/>
      <c r="F667" s="7"/>
      <c r="G667" s="7"/>
      <c r="H667" s="7"/>
      <c r="I667" s="7"/>
      <c r="J667" s="7"/>
      <c r="K667" s="7"/>
      <c r="L667" s="7"/>
      <c r="M667" s="7"/>
      <c r="N667" s="7"/>
      <c r="O667" s="7"/>
      <c r="P667" s="7"/>
      <c r="Q667" s="7"/>
      <c r="R667" s="7"/>
      <c r="S667" s="7"/>
      <c r="T667" s="7"/>
      <c r="U667" s="7"/>
      <c r="V667" s="7"/>
      <c r="W667" s="7"/>
    </row>
    <row r="668" spans="1:23" ht="11.25" customHeight="1">
      <c r="A668" s="7"/>
      <c r="B668" s="7"/>
      <c r="C668" s="7"/>
      <c r="D668" s="7"/>
      <c r="E668" s="7"/>
      <c r="F668" s="7"/>
      <c r="G668" s="7"/>
      <c r="H668" s="7"/>
      <c r="I668" s="7"/>
      <c r="J668" s="7"/>
      <c r="K668" s="7"/>
      <c r="L668" s="7"/>
      <c r="M668" s="7"/>
      <c r="N668" s="7"/>
      <c r="O668" s="7"/>
      <c r="P668" s="7"/>
      <c r="Q668" s="7"/>
      <c r="R668" s="7"/>
      <c r="S668" s="7"/>
      <c r="T668" s="7"/>
      <c r="U668" s="7"/>
      <c r="V668" s="7"/>
      <c r="W668" s="7"/>
    </row>
    <row r="669" spans="1:23" ht="11.25" customHeight="1">
      <c r="A669" s="7"/>
      <c r="B669" s="7"/>
      <c r="C669" s="7"/>
      <c r="D669" s="7"/>
      <c r="E669" s="7"/>
      <c r="F669" s="7"/>
      <c r="G669" s="7"/>
      <c r="H669" s="7"/>
      <c r="I669" s="7"/>
      <c r="J669" s="7"/>
      <c r="K669" s="7"/>
      <c r="L669" s="7"/>
      <c r="M669" s="7"/>
      <c r="N669" s="7"/>
      <c r="O669" s="7"/>
      <c r="P669" s="7"/>
      <c r="Q669" s="7"/>
      <c r="R669" s="7"/>
      <c r="S669" s="7"/>
      <c r="T669" s="7"/>
      <c r="U669" s="7"/>
      <c r="V669" s="7"/>
      <c r="W669" s="7"/>
    </row>
    <row r="670" spans="1:23" ht="11.25" customHeight="1">
      <c r="A670" s="7"/>
      <c r="B670" s="7"/>
      <c r="C670" s="7"/>
      <c r="D670" s="7"/>
      <c r="E670" s="7"/>
      <c r="F670" s="7"/>
      <c r="G670" s="7"/>
      <c r="H670" s="7"/>
      <c r="I670" s="7"/>
      <c r="J670" s="7"/>
      <c r="K670" s="7"/>
      <c r="L670" s="7"/>
      <c r="M670" s="7"/>
      <c r="N670" s="7"/>
      <c r="O670" s="7"/>
      <c r="P670" s="7"/>
      <c r="Q670" s="7"/>
      <c r="R670" s="7"/>
      <c r="S670" s="7"/>
      <c r="T670" s="7"/>
      <c r="U670" s="7"/>
      <c r="V670" s="7"/>
      <c r="W670" s="7"/>
    </row>
    <row r="671" spans="1:23" ht="11.25" customHeight="1">
      <c r="A671" s="7"/>
      <c r="B671" s="7"/>
      <c r="C671" s="7"/>
      <c r="D671" s="7"/>
      <c r="E671" s="7"/>
      <c r="F671" s="7"/>
      <c r="G671" s="7"/>
      <c r="H671" s="7"/>
      <c r="I671" s="7"/>
      <c r="J671" s="7"/>
      <c r="K671" s="7"/>
      <c r="L671" s="7"/>
      <c r="M671" s="7"/>
      <c r="N671" s="7"/>
      <c r="O671" s="7"/>
      <c r="P671" s="7"/>
      <c r="Q671" s="7"/>
      <c r="R671" s="7"/>
      <c r="S671" s="7"/>
      <c r="T671" s="7"/>
      <c r="U671" s="7"/>
      <c r="V671" s="7"/>
      <c r="W671" s="7"/>
    </row>
    <row r="672" spans="1:23" ht="11.25" customHeight="1">
      <c r="A672" s="7"/>
      <c r="B672" s="7"/>
      <c r="C672" s="7"/>
      <c r="D672" s="7"/>
      <c r="E672" s="7"/>
      <c r="F672" s="7"/>
      <c r="G672" s="7"/>
      <c r="H672" s="7"/>
      <c r="I672" s="7"/>
      <c r="J672" s="7"/>
      <c r="K672" s="7"/>
      <c r="L672" s="7"/>
      <c r="M672" s="7"/>
      <c r="N672" s="7"/>
      <c r="O672" s="7"/>
      <c r="P672" s="7"/>
      <c r="Q672" s="7"/>
      <c r="R672" s="7"/>
      <c r="S672" s="7"/>
      <c r="T672" s="7"/>
      <c r="U672" s="7"/>
      <c r="V672" s="7"/>
      <c r="W672" s="7"/>
    </row>
    <row r="673" spans="1:23" ht="11.25" customHeight="1">
      <c r="A673" s="7"/>
      <c r="B673" s="7"/>
      <c r="C673" s="7"/>
      <c r="D673" s="7"/>
      <c r="E673" s="7"/>
      <c r="F673" s="7"/>
      <c r="G673" s="7"/>
      <c r="H673" s="7"/>
      <c r="I673" s="7"/>
      <c r="J673" s="7"/>
      <c r="K673" s="7"/>
      <c r="L673" s="7"/>
      <c r="M673" s="7"/>
      <c r="N673" s="7"/>
      <c r="O673" s="7"/>
      <c r="P673" s="7"/>
      <c r="Q673" s="7"/>
      <c r="R673" s="7"/>
      <c r="S673" s="7"/>
      <c r="T673" s="7"/>
      <c r="U673" s="7"/>
      <c r="V673" s="7"/>
      <c r="W673" s="7"/>
    </row>
    <row r="674" spans="1:23" ht="11.25" customHeight="1">
      <c r="A674" s="7"/>
      <c r="B674" s="7"/>
      <c r="C674" s="7"/>
      <c r="D674" s="7"/>
      <c r="E674" s="7"/>
      <c r="F674" s="7"/>
      <c r="G674" s="7"/>
      <c r="H674" s="7"/>
      <c r="I674" s="7"/>
      <c r="J674" s="7"/>
      <c r="K674" s="7"/>
      <c r="L674" s="7"/>
      <c r="M674" s="7"/>
      <c r="N674" s="7"/>
      <c r="O674" s="7"/>
      <c r="P674" s="7"/>
      <c r="Q674" s="7"/>
      <c r="R674" s="7"/>
      <c r="S674" s="7"/>
      <c r="T674" s="7"/>
      <c r="U674" s="7"/>
      <c r="V674" s="7"/>
      <c r="W674" s="7"/>
    </row>
    <row r="675" spans="1:23" ht="11.25" customHeight="1">
      <c r="A675" s="7"/>
      <c r="B675" s="7"/>
      <c r="C675" s="7"/>
      <c r="D675" s="7"/>
      <c r="E675" s="7"/>
      <c r="F675" s="7"/>
      <c r="G675" s="7"/>
      <c r="H675" s="7"/>
      <c r="I675" s="7"/>
      <c r="J675" s="7"/>
      <c r="K675" s="7"/>
      <c r="L675" s="7"/>
      <c r="M675" s="7"/>
      <c r="N675" s="7"/>
      <c r="O675" s="7"/>
      <c r="P675" s="7"/>
      <c r="Q675" s="7"/>
      <c r="R675" s="7"/>
      <c r="S675" s="7"/>
      <c r="T675" s="7"/>
      <c r="U675" s="7"/>
      <c r="V675" s="7"/>
      <c r="W675" s="7"/>
    </row>
    <row r="676" spans="1:23" ht="11.25" customHeight="1">
      <c r="A676" s="7"/>
      <c r="B676" s="7"/>
      <c r="C676" s="7"/>
      <c r="D676" s="7"/>
      <c r="E676" s="7"/>
      <c r="F676" s="7"/>
      <c r="G676" s="7"/>
      <c r="H676" s="7"/>
      <c r="I676" s="7"/>
      <c r="J676" s="7"/>
      <c r="K676" s="7"/>
      <c r="L676" s="7"/>
      <c r="M676" s="7"/>
      <c r="N676" s="7"/>
      <c r="O676" s="7"/>
      <c r="P676" s="7"/>
      <c r="Q676" s="7"/>
      <c r="R676" s="7"/>
      <c r="S676" s="7"/>
      <c r="T676" s="7"/>
      <c r="U676" s="7"/>
      <c r="V676" s="7"/>
      <c r="W676" s="7"/>
    </row>
    <row r="677" spans="1:23" ht="11.25" customHeight="1">
      <c r="A677" s="7"/>
      <c r="B677" s="7"/>
      <c r="C677" s="7"/>
      <c r="D677" s="7"/>
      <c r="E677" s="7"/>
      <c r="F677" s="7"/>
      <c r="G677" s="7"/>
      <c r="H677" s="7"/>
      <c r="I677" s="7"/>
      <c r="J677" s="7"/>
      <c r="K677" s="7"/>
      <c r="L677" s="7"/>
      <c r="M677" s="7"/>
      <c r="N677" s="7"/>
      <c r="O677" s="7"/>
      <c r="P677" s="7"/>
      <c r="Q677" s="7"/>
      <c r="R677" s="7"/>
      <c r="S677" s="7"/>
      <c r="T677" s="7"/>
      <c r="U677" s="7"/>
      <c r="V677" s="7"/>
      <c r="W677" s="7"/>
    </row>
    <row r="678" spans="1:23" ht="11.25" customHeight="1">
      <c r="A678" s="7"/>
      <c r="B678" s="7"/>
      <c r="C678" s="7"/>
      <c r="D678" s="7"/>
      <c r="E678" s="7"/>
      <c r="F678" s="7"/>
      <c r="G678" s="7"/>
      <c r="H678" s="7"/>
      <c r="I678" s="7"/>
      <c r="J678" s="7"/>
      <c r="K678" s="7"/>
      <c r="L678" s="7"/>
      <c r="M678" s="7"/>
      <c r="N678" s="7"/>
      <c r="O678" s="7"/>
      <c r="P678" s="7"/>
      <c r="Q678" s="7"/>
      <c r="R678" s="7"/>
      <c r="S678" s="7"/>
      <c r="T678" s="7"/>
      <c r="U678" s="7"/>
      <c r="V678" s="7"/>
      <c r="W678" s="7"/>
    </row>
    <row r="679" spans="1:23" ht="11.25" customHeight="1">
      <c r="A679" s="7"/>
      <c r="B679" s="7"/>
      <c r="C679" s="7"/>
      <c r="D679" s="7"/>
      <c r="E679" s="7"/>
      <c r="F679" s="7"/>
      <c r="G679" s="7"/>
      <c r="H679" s="7"/>
      <c r="I679" s="7"/>
      <c r="J679" s="7"/>
      <c r="K679" s="7"/>
      <c r="L679" s="7"/>
      <c r="M679" s="7"/>
      <c r="N679" s="7"/>
      <c r="O679" s="7"/>
      <c r="P679" s="7"/>
      <c r="Q679" s="7"/>
      <c r="R679" s="7"/>
      <c r="S679" s="7"/>
      <c r="T679" s="7"/>
      <c r="U679" s="7"/>
      <c r="V679" s="7"/>
      <c r="W679" s="7"/>
    </row>
    <row r="680" spans="1:23" ht="11.25" customHeight="1">
      <c r="A680" s="7"/>
      <c r="B680" s="7"/>
      <c r="C680" s="7"/>
      <c r="D680" s="7"/>
      <c r="E680" s="7"/>
      <c r="F680" s="7"/>
      <c r="G680" s="7"/>
      <c r="H680" s="7"/>
      <c r="I680" s="7"/>
      <c r="J680" s="7"/>
      <c r="K680" s="7"/>
      <c r="L680" s="7"/>
      <c r="M680" s="7"/>
      <c r="N680" s="7"/>
      <c r="O680" s="7"/>
      <c r="P680" s="7"/>
      <c r="Q680" s="7"/>
      <c r="R680" s="7"/>
      <c r="S680" s="7"/>
      <c r="T680" s="7"/>
      <c r="U680" s="7"/>
      <c r="V680" s="7"/>
      <c r="W680" s="7"/>
    </row>
    <row r="681" spans="1:23" ht="11.25" customHeight="1">
      <c r="A681" s="7"/>
      <c r="B681" s="7"/>
      <c r="C681" s="7"/>
      <c r="D681" s="7"/>
      <c r="E681" s="7"/>
      <c r="F681" s="7"/>
      <c r="G681" s="7"/>
      <c r="H681" s="7"/>
      <c r="I681" s="7"/>
      <c r="J681" s="7"/>
      <c r="K681" s="7"/>
      <c r="L681" s="7"/>
      <c r="M681" s="7"/>
      <c r="N681" s="7"/>
      <c r="O681" s="7"/>
      <c r="P681" s="7"/>
      <c r="Q681" s="7"/>
      <c r="R681" s="7"/>
      <c r="S681" s="7"/>
      <c r="T681" s="7"/>
      <c r="U681" s="7"/>
      <c r="V681" s="7"/>
      <c r="W681" s="7"/>
    </row>
    <row r="682" spans="1:23" ht="11.25" customHeight="1">
      <c r="A682" s="7"/>
      <c r="B682" s="7"/>
      <c r="C682" s="7"/>
      <c r="D682" s="7"/>
      <c r="E682" s="7"/>
      <c r="F682" s="7"/>
      <c r="G682" s="7"/>
      <c r="H682" s="7"/>
      <c r="I682" s="7"/>
      <c r="J682" s="7"/>
      <c r="K682" s="7"/>
      <c r="L682" s="7"/>
      <c r="M682" s="7"/>
      <c r="N682" s="7"/>
      <c r="O682" s="7"/>
      <c r="P682" s="7"/>
      <c r="Q682" s="7"/>
      <c r="R682" s="7"/>
      <c r="S682" s="7"/>
      <c r="T682" s="7"/>
      <c r="U682" s="7"/>
      <c r="V682" s="7"/>
      <c r="W682" s="7"/>
    </row>
    <row r="683" spans="1:23" ht="11.25" customHeight="1">
      <c r="A683" s="7"/>
      <c r="B683" s="7"/>
      <c r="C683" s="7"/>
      <c r="D683" s="7"/>
      <c r="E683" s="7"/>
      <c r="F683" s="7"/>
      <c r="G683" s="7"/>
      <c r="H683" s="7"/>
      <c r="I683" s="7"/>
      <c r="J683" s="7"/>
      <c r="K683" s="7"/>
      <c r="L683" s="7"/>
      <c r="M683" s="7"/>
      <c r="N683" s="7"/>
      <c r="O683" s="7"/>
      <c r="P683" s="7"/>
      <c r="Q683" s="7"/>
      <c r="R683" s="7"/>
      <c r="S683" s="7"/>
      <c r="T683" s="7"/>
      <c r="U683" s="7"/>
      <c r="V683" s="7"/>
      <c r="W683" s="7"/>
    </row>
    <row r="684" spans="1:23" ht="11.25" customHeight="1">
      <c r="A684" s="7"/>
      <c r="B684" s="7"/>
      <c r="C684" s="7"/>
      <c r="D684" s="7"/>
      <c r="E684" s="7"/>
      <c r="F684" s="7"/>
      <c r="G684" s="7"/>
      <c r="H684" s="7"/>
      <c r="I684" s="7"/>
      <c r="J684" s="7"/>
      <c r="K684" s="7"/>
      <c r="L684" s="7"/>
      <c r="M684" s="7"/>
      <c r="N684" s="7"/>
      <c r="O684" s="7"/>
      <c r="P684" s="7"/>
      <c r="Q684" s="7"/>
      <c r="R684" s="7"/>
      <c r="S684" s="7"/>
      <c r="T684" s="7"/>
      <c r="U684" s="7"/>
      <c r="V684" s="7"/>
      <c r="W684" s="7"/>
    </row>
    <row r="685" spans="1:23" ht="11.25" customHeight="1">
      <c r="A685" s="7"/>
      <c r="B685" s="7"/>
      <c r="C685" s="7"/>
      <c r="D685" s="7"/>
      <c r="E685" s="7"/>
      <c r="F685" s="7"/>
      <c r="G685" s="7"/>
      <c r="H685" s="7"/>
      <c r="I685" s="7"/>
      <c r="J685" s="7"/>
      <c r="K685" s="7"/>
      <c r="L685" s="7"/>
      <c r="M685" s="7"/>
      <c r="N685" s="7"/>
      <c r="O685" s="7"/>
      <c r="P685" s="7"/>
      <c r="Q685" s="7"/>
      <c r="R685" s="7"/>
      <c r="S685" s="7"/>
      <c r="T685" s="7"/>
      <c r="U685" s="7"/>
      <c r="V685" s="7"/>
      <c r="W685" s="7"/>
    </row>
    <row r="686" spans="1:23" ht="11.25" customHeight="1">
      <c r="A686" s="7"/>
      <c r="B686" s="7"/>
      <c r="C686" s="7"/>
      <c r="D686" s="7"/>
      <c r="E686" s="7"/>
      <c r="F686" s="7"/>
      <c r="G686" s="7"/>
      <c r="H686" s="7"/>
      <c r="I686" s="7"/>
      <c r="J686" s="7"/>
      <c r="K686" s="7"/>
      <c r="L686" s="7"/>
      <c r="M686" s="7"/>
      <c r="N686" s="7"/>
      <c r="O686" s="7"/>
      <c r="P686" s="7"/>
      <c r="Q686" s="7"/>
      <c r="R686" s="7"/>
      <c r="S686" s="7"/>
      <c r="T686" s="7"/>
      <c r="U686" s="7"/>
      <c r="V686" s="7"/>
      <c r="W686" s="7"/>
    </row>
    <row r="687" spans="1:23" ht="11.25" customHeight="1">
      <c r="A687" s="7"/>
      <c r="B687" s="7"/>
      <c r="C687" s="7"/>
      <c r="D687" s="7"/>
      <c r="E687" s="7"/>
      <c r="F687" s="7"/>
      <c r="G687" s="7"/>
      <c r="H687" s="7"/>
      <c r="I687" s="7"/>
      <c r="J687" s="7"/>
      <c r="K687" s="7"/>
      <c r="L687" s="7"/>
      <c r="M687" s="7"/>
      <c r="N687" s="7"/>
      <c r="O687" s="7"/>
      <c r="P687" s="7"/>
      <c r="Q687" s="7"/>
      <c r="R687" s="7"/>
      <c r="S687" s="7"/>
      <c r="T687" s="7"/>
      <c r="U687" s="7"/>
      <c r="V687" s="7"/>
      <c r="W687" s="7"/>
    </row>
    <row r="688" spans="1:23" ht="11.25" customHeight="1">
      <c r="A688" s="7"/>
      <c r="B688" s="7"/>
      <c r="C688" s="7"/>
      <c r="D688" s="7"/>
      <c r="E688" s="7"/>
      <c r="F688" s="7"/>
      <c r="G688" s="7"/>
      <c r="H688" s="7"/>
      <c r="I688" s="7"/>
      <c r="J688" s="7"/>
      <c r="K688" s="7"/>
      <c r="L688" s="7"/>
      <c r="M688" s="7"/>
      <c r="N688" s="7"/>
      <c r="O688" s="7"/>
      <c r="P688" s="7"/>
      <c r="Q688" s="7"/>
      <c r="R688" s="7"/>
      <c r="S688" s="7"/>
      <c r="T688" s="7"/>
      <c r="U688" s="7"/>
      <c r="V688" s="7"/>
      <c r="W688" s="7"/>
    </row>
    <row r="689" spans="1:23" ht="11.25" customHeight="1">
      <c r="A689" s="7"/>
      <c r="B689" s="7"/>
      <c r="C689" s="7"/>
      <c r="D689" s="7"/>
      <c r="E689" s="7"/>
      <c r="F689" s="7"/>
      <c r="G689" s="7"/>
      <c r="H689" s="7"/>
      <c r="I689" s="7"/>
      <c r="J689" s="7"/>
      <c r="K689" s="7"/>
      <c r="L689" s="7"/>
      <c r="M689" s="7"/>
      <c r="N689" s="7"/>
      <c r="O689" s="7"/>
      <c r="P689" s="7"/>
      <c r="Q689" s="7"/>
      <c r="R689" s="7"/>
      <c r="S689" s="7"/>
      <c r="T689" s="7"/>
      <c r="U689" s="7"/>
      <c r="V689" s="7"/>
      <c r="W689" s="7"/>
    </row>
    <row r="690" spans="1:23" ht="11.25" customHeight="1">
      <c r="A690" s="7"/>
      <c r="B690" s="7"/>
      <c r="C690" s="7"/>
      <c r="D690" s="7"/>
      <c r="E690" s="7"/>
      <c r="F690" s="7"/>
      <c r="G690" s="7"/>
      <c r="H690" s="7"/>
      <c r="I690" s="7"/>
      <c r="J690" s="7"/>
      <c r="K690" s="7"/>
      <c r="L690" s="7"/>
      <c r="M690" s="7"/>
      <c r="N690" s="7"/>
      <c r="O690" s="7"/>
      <c r="P690" s="7"/>
      <c r="Q690" s="7"/>
      <c r="R690" s="7"/>
      <c r="S690" s="7"/>
      <c r="T690" s="7"/>
      <c r="U690" s="7"/>
      <c r="V690" s="7"/>
      <c r="W690" s="7"/>
    </row>
    <row r="691" spans="1:23" ht="11.25" customHeight="1">
      <c r="A691" s="7"/>
      <c r="B691" s="7"/>
      <c r="C691" s="7"/>
      <c r="D691" s="7"/>
      <c r="E691" s="7"/>
      <c r="F691" s="7"/>
      <c r="G691" s="7"/>
      <c r="H691" s="7"/>
      <c r="I691" s="7"/>
      <c r="J691" s="7"/>
      <c r="K691" s="7"/>
      <c r="L691" s="7"/>
      <c r="M691" s="7"/>
      <c r="N691" s="7"/>
      <c r="O691" s="7"/>
      <c r="P691" s="7"/>
      <c r="Q691" s="7"/>
      <c r="R691" s="7"/>
      <c r="S691" s="7"/>
      <c r="T691" s="7"/>
      <c r="U691" s="7"/>
      <c r="V691" s="7"/>
      <c r="W691" s="7"/>
    </row>
    <row r="692" spans="1:23" ht="11.25" customHeight="1">
      <c r="A692" s="7"/>
      <c r="B692" s="7"/>
      <c r="C692" s="7"/>
      <c r="D692" s="7"/>
      <c r="E692" s="7"/>
      <c r="F692" s="7"/>
      <c r="G692" s="7"/>
      <c r="H692" s="7"/>
      <c r="I692" s="7"/>
      <c r="J692" s="7"/>
      <c r="K692" s="7"/>
      <c r="L692" s="7"/>
      <c r="M692" s="7"/>
      <c r="N692" s="7"/>
      <c r="O692" s="7"/>
      <c r="P692" s="7"/>
      <c r="Q692" s="7"/>
      <c r="R692" s="7"/>
      <c r="S692" s="7"/>
      <c r="T692" s="7"/>
      <c r="U692" s="7"/>
      <c r="V692" s="7"/>
      <c r="W692" s="7"/>
    </row>
    <row r="693" spans="1:23" ht="11.25" customHeight="1">
      <c r="A693" s="7"/>
      <c r="B693" s="7"/>
      <c r="C693" s="7"/>
      <c r="D693" s="7"/>
      <c r="E693" s="7"/>
      <c r="F693" s="7"/>
      <c r="G693" s="7"/>
      <c r="H693" s="7"/>
      <c r="I693" s="7"/>
      <c r="J693" s="7"/>
      <c r="K693" s="7"/>
      <c r="L693" s="7"/>
      <c r="M693" s="7"/>
      <c r="N693" s="7"/>
      <c r="O693" s="7"/>
      <c r="P693" s="7"/>
      <c r="Q693" s="7"/>
      <c r="R693" s="7"/>
      <c r="S693" s="7"/>
      <c r="T693" s="7"/>
      <c r="U693" s="7"/>
      <c r="V693" s="7"/>
      <c r="W693" s="7"/>
    </row>
    <row r="694" spans="1:23" ht="11.25" customHeight="1">
      <c r="A694" s="7"/>
      <c r="B694" s="7"/>
      <c r="C694" s="7"/>
      <c r="D694" s="7"/>
      <c r="E694" s="7"/>
      <c r="F694" s="7"/>
      <c r="G694" s="7"/>
      <c r="H694" s="7"/>
      <c r="I694" s="7"/>
      <c r="J694" s="7"/>
      <c r="K694" s="7"/>
      <c r="L694" s="7"/>
      <c r="M694" s="7"/>
      <c r="N694" s="7"/>
      <c r="O694" s="7"/>
      <c r="P694" s="7"/>
      <c r="Q694" s="7"/>
      <c r="R694" s="7"/>
      <c r="S694" s="7"/>
      <c r="T694" s="7"/>
      <c r="U694" s="7"/>
      <c r="V694" s="7"/>
      <c r="W694" s="7"/>
    </row>
    <row r="695" spans="1:23" ht="11.25" customHeight="1">
      <c r="A695" s="7"/>
      <c r="B695" s="7"/>
      <c r="C695" s="7"/>
      <c r="D695" s="7"/>
      <c r="E695" s="7"/>
      <c r="F695" s="7"/>
      <c r="G695" s="7"/>
      <c r="H695" s="7"/>
      <c r="I695" s="7"/>
      <c r="J695" s="7"/>
      <c r="K695" s="7"/>
      <c r="L695" s="7"/>
      <c r="M695" s="7"/>
      <c r="N695" s="7"/>
      <c r="O695" s="7"/>
      <c r="P695" s="7"/>
      <c r="Q695" s="7"/>
      <c r="R695" s="7"/>
      <c r="S695" s="7"/>
      <c r="T695" s="7"/>
      <c r="U695" s="7"/>
      <c r="V695" s="7"/>
      <c r="W695" s="7"/>
    </row>
    <row r="696" spans="1:23" ht="11.25" customHeight="1">
      <c r="A696" s="7"/>
      <c r="B696" s="7"/>
      <c r="C696" s="7"/>
      <c r="D696" s="7"/>
      <c r="E696" s="7"/>
      <c r="F696" s="7"/>
      <c r="G696" s="7"/>
      <c r="H696" s="7"/>
      <c r="I696" s="7"/>
      <c r="J696" s="7"/>
      <c r="K696" s="7"/>
      <c r="L696" s="7"/>
      <c r="M696" s="7"/>
      <c r="N696" s="7"/>
      <c r="O696" s="7"/>
      <c r="P696" s="7"/>
      <c r="Q696" s="7"/>
      <c r="R696" s="7"/>
      <c r="S696" s="7"/>
      <c r="T696" s="7"/>
      <c r="U696" s="7"/>
      <c r="V696" s="7"/>
      <c r="W696" s="7"/>
    </row>
    <row r="697" spans="1:23" ht="11.25" customHeight="1">
      <c r="A697" s="7"/>
      <c r="B697" s="7"/>
      <c r="C697" s="7"/>
      <c r="D697" s="7"/>
      <c r="E697" s="7"/>
      <c r="F697" s="7"/>
      <c r="G697" s="7"/>
      <c r="H697" s="7"/>
      <c r="I697" s="7"/>
      <c r="J697" s="7"/>
      <c r="K697" s="7"/>
      <c r="L697" s="7"/>
      <c r="M697" s="7"/>
      <c r="N697" s="7"/>
      <c r="O697" s="7"/>
      <c r="P697" s="7"/>
      <c r="Q697" s="7"/>
      <c r="R697" s="7"/>
      <c r="S697" s="7"/>
      <c r="T697" s="7"/>
      <c r="U697" s="7"/>
      <c r="V697" s="7"/>
      <c r="W697" s="7"/>
    </row>
    <row r="698" spans="1:23" ht="11.25" customHeight="1">
      <c r="A698" s="7"/>
      <c r="B698" s="7"/>
      <c r="C698" s="7"/>
      <c r="D698" s="7"/>
      <c r="E698" s="7"/>
      <c r="F698" s="7"/>
      <c r="G698" s="7"/>
      <c r="H698" s="7"/>
      <c r="I698" s="7"/>
      <c r="J698" s="7"/>
      <c r="K698" s="7"/>
      <c r="L698" s="7"/>
      <c r="M698" s="7"/>
      <c r="N698" s="7"/>
      <c r="O698" s="7"/>
      <c r="P698" s="7"/>
      <c r="Q698" s="7"/>
      <c r="R698" s="7"/>
      <c r="S698" s="7"/>
      <c r="T698" s="7"/>
      <c r="U698" s="7"/>
      <c r="V698" s="7"/>
      <c r="W698" s="7"/>
    </row>
    <row r="699" spans="1:23" ht="11.25" customHeight="1">
      <c r="A699" s="7"/>
      <c r="B699" s="7"/>
      <c r="C699" s="7"/>
      <c r="D699" s="7"/>
      <c r="E699" s="7"/>
      <c r="F699" s="7"/>
      <c r="G699" s="7"/>
      <c r="H699" s="7"/>
      <c r="I699" s="7"/>
      <c r="J699" s="7"/>
      <c r="K699" s="7"/>
      <c r="L699" s="7"/>
      <c r="M699" s="7"/>
      <c r="N699" s="7"/>
      <c r="O699" s="7"/>
      <c r="P699" s="7"/>
      <c r="Q699" s="7"/>
      <c r="R699" s="7"/>
      <c r="S699" s="7"/>
      <c r="T699" s="7"/>
      <c r="U699" s="7"/>
      <c r="V699" s="7"/>
      <c r="W699" s="7"/>
    </row>
    <row r="700" spans="1:23" ht="11.25" customHeight="1">
      <c r="A700" s="7"/>
      <c r="B700" s="7"/>
      <c r="C700" s="7"/>
      <c r="D700" s="7"/>
      <c r="E700" s="7"/>
      <c r="F700" s="7"/>
      <c r="G700" s="7"/>
      <c r="H700" s="7"/>
      <c r="I700" s="7"/>
      <c r="J700" s="7"/>
      <c r="K700" s="7"/>
      <c r="L700" s="7"/>
      <c r="M700" s="7"/>
      <c r="N700" s="7"/>
      <c r="O700" s="7"/>
      <c r="P700" s="7"/>
      <c r="Q700" s="7"/>
      <c r="R700" s="7"/>
      <c r="S700" s="7"/>
      <c r="T700" s="7"/>
      <c r="U700" s="7"/>
      <c r="V700" s="7"/>
      <c r="W700" s="7"/>
    </row>
    <row r="701" spans="1:23" ht="11.25" customHeight="1">
      <c r="A701" s="7"/>
      <c r="B701" s="7"/>
      <c r="C701" s="7"/>
      <c r="D701" s="7"/>
      <c r="E701" s="7"/>
      <c r="F701" s="7"/>
      <c r="G701" s="7"/>
      <c r="H701" s="7"/>
      <c r="I701" s="7"/>
      <c r="J701" s="7"/>
      <c r="K701" s="7"/>
      <c r="L701" s="7"/>
      <c r="M701" s="7"/>
      <c r="N701" s="7"/>
      <c r="O701" s="7"/>
      <c r="P701" s="7"/>
      <c r="Q701" s="7"/>
      <c r="R701" s="7"/>
      <c r="S701" s="7"/>
      <c r="T701" s="7"/>
      <c r="U701" s="7"/>
      <c r="V701" s="7"/>
      <c r="W701" s="7"/>
    </row>
    <row r="702" spans="1:23" ht="11.25" customHeight="1">
      <c r="A702" s="7"/>
      <c r="B702" s="7"/>
      <c r="C702" s="7"/>
      <c r="D702" s="7"/>
      <c r="E702" s="7"/>
      <c r="F702" s="7"/>
      <c r="G702" s="7"/>
      <c r="H702" s="7"/>
      <c r="I702" s="7"/>
      <c r="J702" s="7"/>
      <c r="K702" s="7"/>
      <c r="L702" s="7"/>
      <c r="M702" s="7"/>
      <c r="N702" s="7"/>
      <c r="O702" s="7"/>
      <c r="P702" s="7"/>
      <c r="Q702" s="7"/>
      <c r="R702" s="7"/>
      <c r="S702" s="7"/>
      <c r="T702" s="7"/>
      <c r="U702" s="7"/>
      <c r="V702" s="7"/>
      <c r="W702" s="7"/>
    </row>
    <row r="703" spans="1:23" ht="11.25" customHeight="1">
      <c r="A703" s="7"/>
      <c r="B703" s="7"/>
      <c r="C703" s="7"/>
      <c r="D703" s="7"/>
      <c r="E703" s="7"/>
      <c r="F703" s="7"/>
      <c r="G703" s="7"/>
      <c r="H703" s="7"/>
      <c r="I703" s="7"/>
      <c r="J703" s="7"/>
      <c r="K703" s="7"/>
      <c r="L703" s="7"/>
      <c r="M703" s="7"/>
      <c r="N703" s="7"/>
      <c r="O703" s="7"/>
      <c r="P703" s="7"/>
      <c r="Q703" s="7"/>
      <c r="R703" s="7"/>
      <c r="S703" s="7"/>
      <c r="T703" s="7"/>
      <c r="U703" s="7"/>
      <c r="V703" s="7"/>
      <c r="W703" s="7"/>
    </row>
    <row r="704" spans="1:23" ht="11.25" customHeight="1">
      <c r="A704" s="7"/>
      <c r="B704" s="7"/>
      <c r="C704" s="7"/>
      <c r="D704" s="7"/>
      <c r="E704" s="7"/>
      <c r="F704" s="7"/>
      <c r="G704" s="7"/>
      <c r="H704" s="7"/>
      <c r="I704" s="7"/>
      <c r="J704" s="7"/>
      <c r="K704" s="7"/>
      <c r="L704" s="7"/>
      <c r="M704" s="7"/>
      <c r="N704" s="7"/>
      <c r="O704" s="7"/>
      <c r="P704" s="7"/>
      <c r="Q704" s="7"/>
      <c r="R704" s="7"/>
      <c r="S704" s="7"/>
      <c r="T704" s="7"/>
      <c r="U704" s="7"/>
      <c r="V704" s="7"/>
      <c r="W704" s="7"/>
    </row>
    <row r="705" spans="1:23" ht="11.25" customHeight="1">
      <c r="A705" s="7"/>
      <c r="B705" s="7"/>
      <c r="C705" s="7"/>
      <c r="D705" s="7"/>
      <c r="E705" s="7"/>
      <c r="F705" s="7"/>
      <c r="G705" s="7"/>
      <c r="H705" s="7"/>
      <c r="I705" s="7"/>
      <c r="J705" s="7"/>
      <c r="K705" s="7"/>
      <c r="L705" s="7"/>
      <c r="M705" s="7"/>
      <c r="N705" s="7"/>
      <c r="O705" s="7"/>
      <c r="P705" s="7"/>
      <c r="Q705" s="7"/>
      <c r="R705" s="7"/>
      <c r="S705" s="7"/>
      <c r="T705" s="7"/>
      <c r="U705" s="7"/>
      <c r="V705" s="7"/>
      <c r="W705" s="7"/>
    </row>
    <row r="706" spans="1:23" ht="11.25" customHeight="1">
      <c r="A706" s="7"/>
      <c r="B706" s="7"/>
      <c r="C706" s="7"/>
      <c r="D706" s="7"/>
      <c r="E706" s="7"/>
      <c r="F706" s="7"/>
      <c r="G706" s="7"/>
      <c r="H706" s="7"/>
      <c r="I706" s="7"/>
      <c r="J706" s="7"/>
      <c r="K706" s="7"/>
      <c r="L706" s="7"/>
      <c r="M706" s="7"/>
      <c r="N706" s="7"/>
      <c r="O706" s="7"/>
      <c r="P706" s="7"/>
      <c r="Q706" s="7"/>
      <c r="R706" s="7"/>
      <c r="S706" s="7"/>
      <c r="T706" s="7"/>
      <c r="U706" s="7"/>
      <c r="V706" s="7"/>
      <c r="W706" s="7"/>
    </row>
    <row r="707" spans="1:23" ht="11.25" customHeight="1">
      <c r="A707" s="7"/>
      <c r="B707" s="7"/>
      <c r="C707" s="7"/>
      <c r="D707" s="7"/>
      <c r="E707" s="7"/>
      <c r="F707" s="7"/>
      <c r="G707" s="7"/>
      <c r="H707" s="7"/>
      <c r="I707" s="7"/>
      <c r="J707" s="7"/>
      <c r="K707" s="7"/>
      <c r="L707" s="7"/>
      <c r="M707" s="7"/>
      <c r="N707" s="7"/>
      <c r="O707" s="7"/>
      <c r="P707" s="7"/>
      <c r="Q707" s="7"/>
      <c r="R707" s="7"/>
      <c r="S707" s="7"/>
      <c r="T707" s="7"/>
      <c r="U707" s="7"/>
      <c r="V707" s="7"/>
      <c r="W707" s="7"/>
    </row>
    <row r="708" spans="1:23" ht="11.25" customHeight="1">
      <c r="A708" s="7"/>
      <c r="B708" s="7"/>
      <c r="C708" s="7"/>
      <c r="D708" s="7"/>
      <c r="E708" s="7"/>
      <c r="F708" s="7"/>
      <c r="G708" s="7"/>
      <c r="H708" s="7"/>
      <c r="I708" s="7"/>
      <c r="J708" s="7"/>
      <c r="K708" s="7"/>
      <c r="L708" s="7"/>
      <c r="M708" s="7"/>
      <c r="N708" s="7"/>
      <c r="O708" s="7"/>
      <c r="P708" s="7"/>
      <c r="Q708" s="7"/>
      <c r="R708" s="7"/>
      <c r="S708" s="7"/>
      <c r="T708" s="7"/>
      <c r="U708" s="7"/>
      <c r="V708" s="7"/>
      <c r="W708" s="7"/>
    </row>
    <row r="709" spans="1:23" ht="11.25" customHeight="1">
      <c r="A709" s="7"/>
      <c r="B709" s="7"/>
      <c r="C709" s="7"/>
      <c r="D709" s="7"/>
      <c r="E709" s="7"/>
      <c r="F709" s="7"/>
      <c r="G709" s="7"/>
      <c r="H709" s="7"/>
      <c r="I709" s="7"/>
      <c r="J709" s="7"/>
      <c r="K709" s="7"/>
      <c r="L709" s="7"/>
      <c r="M709" s="7"/>
      <c r="N709" s="7"/>
      <c r="O709" s="7"/>
      <c r="P709" s="7"/>
      <c r="Q709" s="7"/>
      <c r="R709" s="7"/>
      <c r="S709" s="7"/>
      <c r="T709" s="7"/>
      <c r="U709" s="7"/>
      <c r="V709" s="7"/>
      <c r="W709" s="7"/>
    </row>
    <row r="710" spans="1:23" ht="11.25" customHeight="1">
      <c r="A710" s="7"/>
      <c r="B710" s="7"/>
      <c r="C710" s="7"/>
      <c r="D710" s="7"/>
      <c r="E710" s="7"/>
      <c r="F710" s="7"/>
      <c r="G710" s="7"/>
      <c r="H710" s="7"/>
      <c r="I710" s="7"/>
      <c r="J710" s="7"/>
      <c r="K710" s="7"/>
      <c r="L710" s="7"/>
      <c r="M710" s="7"/>
      <c r="N710" s="7"/>
      <c r="O710" s="7"/>
      <c r="P710" s="7"/>
      <c r="Q710" s="7"/>
      <c r="R710" s="7"/>
      <c r="S710" s="7"/>
      <c r="T710" s="7"/>
      <c r="U710" s="7"/>
      <c r="V710" s="7"/>
      <c r="W710" s="7"/>
    </row>
    <row r="711" spans="1:23" ht="11.25" customHeight="1">
      <c r="A711" s="7"/>
      <c r="B711" s="7"/>
      <c r="C711" s="7"/>
      <c r="D711" s="7"/>
      <c r="E711" s="7"/>
      <c r="F711" s="7"/>
      <c r="G711" s="7"/>
      <c r="H711" s="7"/>
      <c r="I711" s="7"/>
      <c r="J711" s="7"/>
      <c r="K711" s="7"/>
      <c r="L711" s="7"/>
      <c r="M711" s="7"/>
      <c r="N711" s="7"/>
      <c r="O711" s="7"/>
      <c r="P711" s="7"/>
      <c r="Q711" s="7"/>
      <c r="R711" s="7"/>
      <c r="S711" s="7"/>
      <c r="T711" s="7"/>
      <c r="U711" s="7"/>
      <c r="V711" s="7"/>
      <c r="W711" s="7"/>
    </row>
    <row r="712" spans="1:23" ht="11.25" customHeight="1">
      <c r="A712" s="7"/>
      <c r="B712" s="7"/>
      <c r="C712" s="7"/>
      <c r="D712" s="7"/>
      <c r="E712" s="7"/>
      <c r="F712" s="7"/>
      <c r="G712" s="7"/>
      <c r="H712" s="7"/>
      <c r="I712" s="7"/>
      <c r="J712" s="7"/>
      <c r="K712" s="7"/>
      <c r="L712" s="7"/>
      <c r="M712" s="7"/>
      <c r="N712" s="7"/>
      <c r="O712" s="7"/>
      <c r="P712" s="7"/>
      <c r="Q712" s="7"/>
      <c r="R712" s="7"/>
      <c r="S712" s="7"/>
      <c r="T712" s="7"/>
      <c r="U712" s="7"/>
      <c r="V712" s="7"/>
      <c r="W712" s="7"/>
    </row>
    <row r="713" spans="1:23" ht="11.25" customHeight="1">
      <c r="A713" s="7"/>
      <c r="B713" s="7"/>
      <c r="C713" s="7"/>
      <c r="D713" s="7"/>
      <c r="E713" s="7"/>
      <c r="F713" s="7"/>
      <c r="G713" s="7"/>
      <c r="H713" s="7"/>
      <c r="I713" s="7"/>
      <c r="J713" s="7"/>
      <c r="K713" s="7"/>
      <c r="L713" s="7"/>
      <c r="M713" s="7"/>
      <c r="N713" s="7"/>
      <c r="O713" s="7"/>
      <c r="P713" s="7"/>
      <c r="Q713" s="7"/>
      <c r="R713" s="7"/>
      <c r="S713" s="7"/>
      <c r="T713" s="7"/>
      <c r="U713" s="7"/>
      <c r="V713" s="7"/>
      <c r="W713" s="7"/>
    </row>
    <row r="714" spans="1:23" ht="11.25" customHeight="1">
      <c r="A714" s="7"/>
      <c r="B714" s="7"/>
      <c r="C714" s="7"/>
      <c r="D714" s="7"/>
      <c r="E714" s="7"/>
      <c r="F714" s="7"/>
      <c r="G714" s="7"/>
      <c r="H714" s="7"/>
      <c r="I714" s="7"/>
      <c r="J714" s="7"/>
      <c r="K714" s="7"/>
      <c r="L714" s="7"/>
      <c r="M714" s="7"/>
      <c r="N714" s="7"/>
      <c r="O714" s="7"/>
      <c r="P714" s="7"/>
      <c r="Q714" s="7"/>
      <c r="R714" s="7"/>
      <c r="S714" s="7"/>
      <c r="T714" s="7"/>
      <c r="U714" s="7"/>
      <c r="V714" s="7"/>
      <c r="W714" s="7"/>
    </row>
    <row r="715" spans="1:23" ht="11.25" customHeight="1">
      <c r="A715" s="7"/>
      <c r="B715" s="7"/>
      <c r="C715" s="7"/>
      <c r="D715" s="7"/>
      <c r="E715" s="7"/>
      <c r="F715" s="7"/>
      <c r="G715" s="7"/>
      <c r="H715" s="7"/>
      <c r="I715" s="7"/>
      <c r="J715" s="7"/>
      <c r="K715" s="7"/>
      <c r="L715" s="7"/>
      <c r="M715" s="7"/>
      <c r="N715" s="7"/>
      <c r="O715" s="7"/>
      <c r="P715" s="7"/>
      <c r="Q715" s="7"/>
      <c r="R715" s="7"/>
      <c r="S715" s="7"/>
      <c r="T715" s="7"/>
      <c r="U715" s="7"/>
      <c r="V715" s="7"/>
      <c r="W715" s="7"/>
    </row>
    <row r="716" spans="1:23" ht="11.25" customHeight="1">
      <c r="A716" s="7"/>
      <c r="B716" s="7"/>
      <c r="C716" s="7"/>
      <c r="D716" s="7"/>
      <c r="E716" s="7"/>
      <c r="F716" s="7"/>
      <c r="G716" s="7"/>
      <c r="H716" s="7"/>
      <c r="I716" s="7"/>
      <c r="J716" s="7"/>
      <c r="K716" s="7"/>
      <c r="L716" s="7"/>
      <c r="M716" s="7"/>
      <c r="N716" s="7"/>
      <c r="O716" s="7"/>
      <c r="P716" s="7"/>
      <c r="Q716" s="7"/>
      <c r="R716" s="7"/>
      <c r="S716" s="7"/>
      <c r="T716" s="7"/>
      <c r="U716" s="7"/>
      <c r="V716" s="7"/>
      <c r="W716" s="7"/>
    </row>
    <row r="717" spans="1:23" ht="11.25" customHeight="1">
      <c r="A717" s="7"/>
      <c r="B717" s="7"/>
      <c r="C717" s="7"/>
      <c r="D717" s="7"/>
      <c r="E717" s="7"/>
      <c r="F717" s="7"/>
      <c r="G717" s="7"/>
      <c r="H717" s="7"/>
      <c r="I717" s="7"/>
      <c r="J717" s="7"/>
      <c r="K717" s="7"/>
      <c r="L717" s="7"/>
      <c r="M717" s="7"/>
      <c r="N717" s="7"/>
      <c r="O717" s="7"/>
      <c r="P717" s="7"/>
      <c r="Q717" s="7"/>
      <c r="R717" s="7"/>
      <c r="S717" s="7"/>
      <c r="T717" s="7"/>
      <c r="U717" s="7"/>
      <c r="V717" s="7"/>
      <c r="W717" s="7"/>
    </row>
    <row r="718" spans="1:23" ht="11.25" customHeight="1">
      <c r="A718" s="7"/>
      <c r="B718" s="7"/>
      <c r="C718" s="7"/>
      <c r="D718" s="7"/>
      <c r="E718" s="7"/>
      <c r="F718" s="7"/>
      <c r="G718" s="7"/>
      <c r="H718" s="7"/>
      <c r="I718" s="7"/>
      <c r="J718" s="7"/>
      <c r="K718" s="7"/>
      <c r="L718" s="7"/>
      <c r="M718" s="7"/>
      <c r="N718" s="7"/>
      <c r="O718" s="7"/>
      <c r="P718" s="7"/>
      <c r="Q718" s="7"/>
      <c r="R718" s="7"/>
      <c r="S718" s="7"/>
      <c r="T718" s="7"/>
      <c r="U718" s="7"/>
      <c r="V718" s="7"/>
      <c r="W718" s="7"/>
    </row>
    <row r="719" spans="1:23" ht="11.25" customHeight="1">
      <c r="A719" s="7"/>
      <c r="B719" s="7"/>
      <c r="C719" s="7"/>
      <c r="D719" s="7"/>
      <c r="E719" s="7"/>
      <c r="F719" s="7"/>
      <c r="G719" s="7"/>
      <c r="H719" s="7"/>
      <c r="I719" s="7"/>
      <c r="J719" s="7"/>
      <c r="K719" s="7"/>
      <c r="L719" s="7"/>
      <c r="M719" s="7"/>
      <c r="N719" s="7"/>
      <c r="O719" s="7"/>
      <c r="P719" s="7"/>
      <c r="Q719" s="7"/>
      <c r="R719" s="7"/>
      <c r="S719" s="7"/>
      <c r="T719" s="7"/>
      <c r="U719" s="7"/>
      <c r="V719" s="7"/>
      <c r="W719" s="7"/>
    </row>
    <row r="720" spans="1:23" ht="11.25" customHeight="1">
      <c r="A720" s="7"/>
      <c r="B720" s="7"/>
      <c r="C720" s="7"/>
      <c r="D720" s="7"/>
      <c r="E720" s="7"/>
      <c r="F720" s="7"/>
      <c r="G720" s="7"/>
      <c r="H720" s="7"/>
      <c r="I720" s="7"/>
      <c r="J720" s="7"/>
      <c r="K720" s="7"/>
      <c r="L720" s="7"/>
      <c r="M720" s="7"/>
      <c r="N720" s="7"/>
      <c r="O720" s="7"/>
      <c r="P720" s="7"/>
      <c r="Q720" s="7"/>
      <c r="R720" s="7"/>
      <c r="S720" s="7"/>
      <c r="T720" s="7"/>
      <c r="U720" s="7"/>
      <c r="V720" s="7"/>
      <c r="W720" s="7"/>
    </row>
    <row r="721" spans="1:23" ht="11.25" customHeight="1">
      <c r="A721" s="7"/>
      <c r="B721" s="7"/>
      <c r="C721" s="7"/>
      <c r="D721" s="7"/>
      <c r="E721" s="7"/>
      <c r="F721" s="7"/>
      <c r="G721" s="7"/>
      <c r="H721" s="7"/>
      <c r="I721" s="7"/>
      <c r="J721" s="7"/>
      <c r="K721" s="7"/>
      <c r="L721" s="7"/>
      <c r="M721" s="7"/>
      <c r="N721" s="7"/>
      <c r="O721" s="7"/>
      <c r="P721" s="7"/>
      <c r="Q721" s="7"/>
      <c r="R721" s="7"/>
      <c r="S721" s="7"/>
      <c r="T721" s="7"/>
      <c r="U721" s="7"/>
      <c r="V721" s="7"/>
      <c r="W721" s="7"/>
    </row>
    <row r="722" spans="1:23" ht="11.25" customHeight="1">
      <c r="A722" s="7"/>
      <c r="B722" s="7"/>
      <c r="C722" s="7"/>
      <c r="D722" s="7"/>
      <c r="E722" s="7"/>
      <c r="F722" s="7"/>
      <c r="G722" s="7"/>
      <c r="H722" s="7"/>
      <c r="I722" s="7"/>
      <c r="J722" s="7"/>
      <c r="K722" s="7"/>
      <c r="L722" s="7"/>
      <c r="M722" s="7"/>
      <c r="N722" s="7"/>
      <c r="O722" s="7"/>
      <c r="P722" s="7"/>
      <c r="Q722" s="7"/>
      <c r="R722" s="7"/>
      <c r="S722" s="7"/>
      <c r="T722" s="7"/>
      <c r="U722" s="7"/>
      <c r="V722" s="7"/>
      <c r="W722" s="7"/>
    </row>
    <row r="723" spans="1:23" ht="11.25" customHeight="1">
      <c r="A723" s="7"/>
      <c r="B723" s="7"/>
      <c r="C723" s="7"/>
      <c r="D723" s="7"/>
      <c r="E723" s="7"/>
      <c r="F723" s="7"/>
      <c r="G723" s="7"/>
      <c r="H723" s="7"/>
      <c r="I723" s="7"/>
      <c r="J723" s="7"/>
      <c r="K723" s="7"/>
      <c r="L723" s="7"/>
      <c r="M723" s="7"/>
      <c r="N723" s="7"/>
      <c r="O723" s="7"/>
      <c r="P723" s="7"/>
      <c r="Q723" s="7"/>
      <c r="R723" s="7"/>
      <c r="S723" s="7"/>
      <c r="T723" s="7"/>
      <c r="U723" s="7"/>
      <c r="V723" s="7"/>
      <c r="W723" s="7"/>
    </row>
    <row r="724" spans="1:23" ht="11.25" customHeight="1">
      <c r="A724" s="7"/>
      <c r="B724" s="7"/>
      <c r="C724" s="7"/>
      <c r="D724" s="7"/>
      <c r="E724" s="7"/>
      <c r="F724" s="7"/>
      <c r="G724" s="7"/>
      <c r="H724" s="7"/>
      <c r="I724" s="7"/>
      <c r="J724" s="7"/>
      <c r="K724" s="7"/>
      <c r="L724" s="7"/>
      <c r="M724" s="7"/>
      <c r="N724" s="7"/>
      <c r="O724" s="7"/>
      <c r="P724" s="7"/>
      <c r="Q724" s="7"/>
      <c r="R724" s="7"/>
      <c r="S724" s="7"/>
      <c r="T724" s="7"/>
      <c r="U724" s="7"/>
      <c r="V724" s="7"/>
      <c r="W724" s="7"/>
    </row>
    <row r="725" spans="1:23" ht="11.25" customHeight="1">
      <c r="A725" s="7"/>
      <c r="B725" s="7"/>
      <c r="C725" s="7"/>
      <c r="D725" s="7"/>
      <c r="E725" s="7"/>
      <c r="F725" s="7"/>
      <c r="G725" s="7"/>
      <c r="H725" s="7"/>
      <c r="I725" s="7"/>
      <c r="J725" s="7"/>
      <c r="K725" s="7"/>
      <c r="L725" s="7"/>
      <c r="M725" s="7"/>
      <c r="N725" s="7"/>
      <c r="O725" s="7"/>
      <c r="P725" s="7"/>
      <c r="Q725" s="7"/>
      <c r="R725" s="7"/>
      <c r="S725" s="7"/>
      <c r="T725" s="7"/>
      <c r="U725" s="7"/>
      <c r="V725" s="7"/>
      <c r="W725" s="7"/>
    </row>
    <row r="726" spans="1:23" ht="11.25" customHeight="1">
      <c r="A726" s="7"/>
      <c r="B726" s="7"/>
      <c r="C726" s="7"/>
      <c r="D726" s="7"/>
      <c r="E726" s="7"/>
      <c r="F726" s="7"/>
      <c r="G726" s="7"/>
      <c r="H726" s="7"/>
      <c r="I726" s="7"/>
      <c r="J726" s="7"/>
      <c r="K726" s="7"/>
      <c r="L726" s="7"/>
      <c r="M726" s="7"/>
      <c r="N726" s="7"/>
      <c r="O726" s="7"/>
      <c r="P726" s="7"/>
      <c r="Q726" s="7"/>
      <c r="R726" s="7"/>
      <c r="S726" s="7"/>
      <c r="T726" s="7"/>
      <c r="U726" s="7"/>
      <c r="V726" s="7"/>
      <c r="W726" s="7"/>
    </row>
    <row r="727" spans="1:23" ht="11.25" customHeight="1">
      <c r="A727" s="7"/>
      <c r="B727" s="7"/>
      <c r="C727" s="7"/>
      <c r="D727" s="7"/>
      <c r="E727" s="7"/>
      <c r="F727" s="7"/>
      <c r="G727" s="7"/>
      <c r="H727" s="7"/>
      <c r="I727" s="7"/>
      <c r="J727" s="7"/>
      <c r="K727" s="7"/>
      <c r="L727" s="7"/>
      <c r="M727" s="7"/>
      <c r="N727" s="7"/>
      <c r="O727" s="7"/>
      <c r="P727" s="7"/>
      <c r="Q727" s="7"/>
      <c r="R727" s="7"/>
      <c r="S727" s="7"/>
      <c r="T727" s="7"/>
      <c r="U727" s="7"/>
      <c r="V727" s="7"/>
      <c r="W727" s="7"/>
    </row>
    <row r="728" spans="1:23" ht="11.25" customHeight="1">
      <c r="A728" s="7"/>
      <c r="B728" s="7"/>
      <c r="C728" s="7"/>
      <c r="D728" s="7"/>
      <c r="E728" s="7"/>
      <c r="F728" s="7"/>
      <c r="G728" s="7"/>
      <c r="H728" s="7"/>
      <c r="I728" s="7"/>
      <c r="J728" s="7"/>
      <c r="K728" s="7"/>
      <c r="L728" s="7"/>
      <c r="M728" s="7"/>
      <c r="N728" s="7"/>
      <c r="O728" s="7"/>
      <c r="P728" s="7"/>
      <c r="Q728" s="7"/>
      <c r="R728" s="7"/>
      <c r="S728" s="7"/>
      <c r="T728" s="7"/>
      <c r="U728" s="7"/>
      <c r="V728" s="7"/>
      <c r="W728" s="7"/>
    </row>
    <row r="729" spans="1:23" ht="11.25" customHeight="1">
      <c r="A729" s="7"/>
      <c r="B729" s="7"/>
      <c r="C729" s="7"/>
      <c r="D729" s="7"/>
      <c r="E729" s="7"/>
      <c r="F729" s="7"/>
      <c r="G729" s="7"/>
      <c r="H729" s="7"/>
      <c r="I729" s="7"/>
      <c r="J729" s="7"/>
      <c r="K729" s="7"/>
      <c r="L729" s="7"/>
      <c r="M729" s="7"/>
      <c r="N729" s="7"/>
      <c r="O729" s="7"/>
      <c r="P729" s="7"/>
      <c r="Q729" s="7"/>
      <c r="R729" s="7"/>
      <c r="S729" s="7"/>
      <c r="T729" s="7"/>
      <c r="U729" s="7"/>
      <c r="V729" s="7"/>
      <c r="W729" s="7"/>
    </row>
    <row r="730" spans="1:23" ht="11.25" customHeight="1">
      <c r="A730" s="7"/>
      <c r="B730" s="7"/>
      <c r="C730" s="7"/>
      <c r="D730" s="7"/>
      <c r="E730" s="7"/>
      <c r="F730" s="7"/>
      <c r="G730" s="7"/>
      <c r="H730" s="7"/>
      <c r="I730" s="7"/>
      <c r="J730" s="7"/>
      <c r="K730" s="7"/>
      <c r="L730" s="7"/>
      <c r="M730" s="7"/>
      <c r="N730" s="7"/>
      <c r="O730" s="7"/>
      <c r="P730" s="7"/>
      <c r="Q730" s="7"/>
      <c r="R730" s="7"/>
      <c r="S730" s="7"/>
      <c r="T730" s="7"/>
      <c r="U730" s="7"/>
      <c r="V730" s="7"/>
      <c r="W730" s="7"/>
    </row>
    <row r="731" spans="1:23" ht="11.25" customHeight="1">
      <c r="A731" s="7"/>
      <c r="B731" s="7"/>
      <c r="C731" s="7"/>
      <c r="D731" s="7"/>
      <c r="E731" s="7"/>
      <c r="F731" s="7"/>
      <c r="G731" s="7"/>
      <c r="H731" s="7"/>
      <c r="I731" s="7"/>
      <c r="J731" s="7"/>
      <c r="K731" s="7"/>
      <c r="L731" s="7"/>
      <c r="M731" s="7"/>
      <c r="N731" s="7"/>
      <c r="O731" s="7"/>
      <c r="P731" s="7"/>
      <c r="Q731" s="7"/>
      <c r="R731" s="7"/>
      <c r="S731" s="7"/>
      <c r="T731" s="7"/>
      <c r="U731" s="7"/>
      <c r="V731" s="7"/>
      <c r="W731" s="7"/>
    </row>
    <row r="732" spans="1:23" ht="11.25" customHeight="1">
      <c r="A732" s="7"/>
      <c r="B732" s="7"/>
      <c r="C732" s="7"/>
      <c r="D732" s="7"/>
      <c r="E732" s="7"/>
      <c r="F732" s="7"/>
      <c r="G732" s="7"/>
      <c r="H732" s="7"/>
      <c r="I732" s="7"/>
      <c r="J732" s="7"/>
      <c r="K732" s="7"/>
      <c r="L732" s="7"/>
      <c r="M732" s="7"/>
      <c r="N732" s="7"/>
      <c r="O732" s="7"/>
      <c r="P732" s="7"/>
      <c r="Q732" s="7"/>
      <c r="R732" s="7"/>
      <c r="S732" s="7"/>
      <c r="T732" s="7"/>
      <c r="U732" s="7"/>
      <c r="V732" s="7"/>
      <c r="W732" s="7"/>
    </row>
    <row r="733" spans="1:23" ht="11.25" customHeight="1">
      <c r="A733" s="7"/>
      <c r="B733" s="7"/>
      <c r="C733" s="7"/>
      <c r="D733" s="7"/>
      <c r="E733" s="7"/>
      <c r="F733" s="7"/>
      <c r="G733" s="7"/>
      <c r="H733" s="7"/>
      <c r="I733" s="7"/>
      <c r="J733" s="7"/>
      <c r="K733" s="7"/>
      <c r="L733" s="7"/>
      <c r="M733" s="7"/>
      <c r="N733" s="7"/>
      <c r="O733" s="7"/>
      <c r="P733" s="7"/>
      <c r="Q733" s="7"/>
      <c r="R733" s="7"/>
      <c r="S733" s="7"/>
      <c r="T733" s="7"/>
      <c r="U733" s="7"/>
      <c r="V733" s="7"/>
      <c r="W733" s="7"/>
    </row>
    <row r="734" spans="1:23" ht="11.25" customHeight="1">
      <c r="A734" s="7"/>
      <c r="B734" s="7"/>
      <c r="C734" s="7"/>
      <c r="D734" s="7"/>
      <c r="E734" s="7"/>
      <c r="F734" s="7"/>
      <c r="G734" s="7"/>
      <c r="H734" s="7"/>
      <c r="I734" s="7"/>
      <c r="J734" s="7"/>
      <c r="K734" s="7"/>
      <c r="L734" s="7"/>
      <c r="M734" s="7"/>
      <c r="N734" s="7"/>
      <c r="O734" s="7"/>
      <c r="P734" s="7"/>
      <c r="Q734" s="7"/>
      <c r="R734" s="7"/>
      <c r="S734" s="7"/>
      <c r="T734" s="7"/>
      <c r="U734" s="7"/>
      <c r="V734" s="7"/>
      <c r="W734" s="7"/>
    </row>
    <row r="735" spans="1:23" ht="11.25" customHeight="1">
      <c r="A735" s="7"/>
      <c r="B735" s="7"/>
      <c r="C735" s="7"/>
      <c r="D735" s="7"/>
      <c r="E735" s="7"/>
      <c r="F735" s="7"/>
      <c r="G735" s="7"/>
      <c r="H735" s="7"/>
      <c r="I735" s="7"/>
      <c r="J735" s="7"/>
      <c r="K735" s="7"/>
      <c r="L735" s="7"/>
      <c r="M735" s="7"/>
      <c r="N735" s="7"/>
      <c r="O735" s="7"/>
      <c r="P735" s="7"/>
      <c r="Q735" s="7"/>
      <c r="R735" s="7"/>
      <c r="S735" s="7"/>
      <c r="T735" s="7"/>
      <c r="U735" s="7"/>
      <c r="V735" s="7"/>
      <c r="W735" s="7"/>
    </row>
    <row r="736" spans="1:23" ht="11.25" customHeight="1">
      <c r="A736" s="7"/>
      <c r="B736" s="7"/>
      <c r="C736" s="7"/>
      <c r="D736" s="7"/>
      <c r="E736" s="7"/>
      <c r="F736" s="7"/>
      <c r="G736" s="7"/>
      <c r="H736" s="7"/>
      <c r="I736" s="7"/>
      <c r="J736" s="7"/>
      <c r="K736" s="7"/>
      <c r="L736" s="7"/>
      <c r="M736" s="7"/>
      <c r="N736" s="7"/>
      <c r="O736" s="7"/>
      <c r="P736" s="7"/>
      <c r="Q736" s="7"/>
      <c r="R736" s="7"/>
      <c r="S736" s="7"/>
      <c r="T736" s="7"/>
      <c r="U736" s="7"/>
      <c r="V736" s="7"/>
      <c r="W736" s="7"/>
    </row>
    <row r="737" spans="1:23" ht="11.25" customHeight="1">
      <c r="A737" s="7"/>
      <c r="B737" s="7"/>
      <c r="C737" s="7"/>
      <c r="D737" s="7"/>
      <c r="E737" s="7"/>
      <c r="F737" s="7"/>
      <c r="G737" s="7"/>
      <c r="H737" s="7"/>
      <c r="I737" s="7"/>
      <c r="J737" s="7"/>
      <c r="K737" s="7"/>
      <c r="L737" s="7"/>
      <c r="M737" s="7"/>
      <c r="N737" s="7"/>
      <c r="O737" s="7"/>
      <c r="P737" s="7"/>
      <c r="Q737" s="7"/>
      <c r="R737" s="7"/>
      <c r="S737" s="7"/>
      <c r="T737" s="7"/>
      <c r="U737" s="7"/>
      <c r="V737" s="7"/>
      <c r="W737" s="7"/>
    </row>
    <row r="738" spans="1:23" ht="11.25" customHeight="1">
      <c r="A738" s="7"/>
      <c r="B738" s="7"/>
      <c r="C738" s="7"/>
      <c r="D738" s="7"/>
      <c r="E738" s="7"/>
      <c r="F738" s="7"/>
      <c r="G738" s="7"/>
      <c r="H738" s="7"/>
      <c r="I738" s="7"/>
      <c r="J738" s="7"/>
      <c r="K738" s="7"/>
      <c r="L738" s="7"/>
      <c r="M738" s="7"/>
      <c r="N738" s="7"/>
      <c r="O738" s="7"/>
      <c r="P738" s="7"/>
      <c r="Q738" s="7"/>
      <c r="R738" s="7"/>
      <c r="S738" s="7"/>
      <c r="T738" s="7"/>
      <c r="U738" s="7"/>
      <c r="V738" s="7"/>
      <c r="W738" s="7"/>
    </row>
    <row r="739" spans="1:23" ht="11.25" customHeight="1">
      <c r="A739" s="7"/>
      <c r="B739" s="7"/>
      <c r="C739" s="7"/>
      <c r="D739" s="7"/>
      <c r="E739" s="7"/>
      <c r="F739" s="7"/>
      <c r="G739" s="7"/>
      <c r="H739" s="7"/>
      <c r="I739" s="7"/>
      <c r="J739" s="7"/>
      <c r="K739" s="7"/>
      <c r="L739" s="7"/>
      <c r="M739" s="7"/>
      <c r="N739" s="7"/>
      <c r="O739" s="7"/>
      <c r="P739" s="7"/>
      <c r="Q739" s="7"/>
      <c r="R739" s="7"/>
      <c r="S739" s="7"/>
      <c r="T739" s="7"/>
      <c r="U739" s="7"/>
      <c r="V739" s="7"/>
      <c r="W739" s="7"/>
    </row>
    <row r="740" spans="1:23" ht="11.25" customHeight="1">
      <c r="A740" s="7"/>
      <c r="B740" s="7"/>
      <c r="C740" s="7"/>
      <c r="D740" s="7"/>
      <c r="E740" s="7"/>
      <c r="F740" s="7"/>
      <c r="G740" s="7"/>
      <c r="H740" s="7"/>
      <c r="I740" s="7"/>
      <c r="J740" s="7"/>
      <c r="K740" s="7"/>
      <c r="L740" s="7"/>
      <c r="M740" s="7"/>
      <c r="N740" s="7"/>
      <c r="O740" s="7"/>
      <c r="P740" s="7"/>
      <c r="Q740" s="7"/>
      <c r="R740" s="7"/>
      <c r="S740" s="7"/>
      <c r="T740" s="7"/>
      <c r="U740" s="7"/>
      <c r="V740" s="7"/>
      <c r="W740" s="7"/>
    </row>
    <row r="741" spans="1:23" ht="11.25" customHeight="1">
      <c r="A741" s="7"/>
      <c r="B741" s="7"/>
      <c r="C741" s="7"/>
      <c r="D741" s="7"/>
      <c r="E741" s="7"/>
      <c r="F741" s="7"/>
      <c r="G741" s="7"/>
      <c r="H741" s="7"/>
      <c r="I741" s="7"/>
      <c r="J741" s="7"/>
      <c r="K741" s="7"/>
      <c r="L741" s="7"/>
      <c r="M741" s="7"/>
      <c r="N741" s="7"/>
      <c r="O741" s="7"/>
      <c r="P741" s="7"/>
      <c r="Q741" s="7"/>
      <c r="R741" s="7"/>
      <c r="S741" s="7"/>
      <c r="T741" s="7"/>
      <c r="U741" s="7"/>
      <c r="V741" s="7"/>
      <c r="W741" s="7"/>
    </row>
    <row r="742" spans="1:23" ht="11.25" customHeight="1">
      <c r="A742" s="7"/>
      <c r="B742" s="7"/>
      <c r="C742" s="7"/>
      <c r="D742" s="7"/>
      <c r="E742" s="7"/>
      <c r="F742" s="7"/>
      <c r="G742" s="7"/>
      <c r="H742" s="7"/>
      <c r="I742" s="7"/>
      <c r="J742" s="7"/>
      <c r="K742" s="7"/>
      <c r="L742" s="7"/>
      <c r="M742" s="7"/>
      <c r="N742" s="7"/>
      <c r="O742" s="7"/>
      <c r="P742" s="7"/>
      <c r="Q742" s="7"/>
      <c r="R742" s="7"/>
      <c r="S742" s="7"/>
      <c r="T742" s="7"/>
      <c r="U742" s="7"/>
      <c r="V742" s="7"/>
      <c r="W742" s="7"/>
    </row>
    <row r="743" spans="1:23" ht="11.25" customHeight="1">
      <c r="A743" s="7"/>
      <c r="B743" s="7"/>
      <c r="C743" s="7"/>
      <c r="D743" s="7"/>
      <c r="E743" s="7"/>
      <c r="F743" s="7"/>
      <c r="G743" s="7"/>
      <c r="H743" s="7"/>
      <c r="I743" s="7"/>
      <c r="J743" s="7"/>
      <c r="K743" s="7"/>
      <c r="L743" s="7"/>
      <c r="M743" s="7"/>
      <c r="N743" s="7"/>
      <c r="O743" s="7"/>
      <c r="P743" s="7"/>
      <c r="Q743" s="7"/>
      <c r="R743" s="7"/>
      <c r="S743" s="7"/>
      <c r="T743" s="7"/>
      <c r="U743" s="7"/>
      <c r="V743" s="7"/>
      <c r="W743" s="7"/>
    </row>
    <row r="744" spans="1:23" ht="11.25" customHeight="1">
      <c r="A744" s="7"/>
      <c r="B744" s="7"/>
      <c r="C744" s="7"/>
      <c r="D744" s="7"/>
      <c r="E744" s="7"/>
      <c r="F744" s="7"/>
      <c r="G744" s="7"/>
      <c r="H744" s="7"/>
      <c r="I744" s="7"/>
      <c r="J744" s="7"/>
      <c r="K744" s="7"/>
      <c r="L744" s="7"/>
      <c r="M744" s="7"/>
      <c r="N744" s="7"/>
      <c r="O744" s="7"/>
      <c r="P744" s="7"/>
      <c r="Q744" s="7"/>
      <c r="R744" s="7"/>
      <c r="S744" s="7"/>
      <c r="T744" s="7"/>
      <c r="U744" s="7"/>
      <c r="V744" s="7"/>
      <c r="W744" s="7"/>
    </row>
    <row r="745" spans="1:23" ht="11.25" customHeight="1">
      <c r="A745" s="7"/>
      <c r="B745" s="7"/>
      <c r="C745" s="7"/>
      <c r="D745" s="7"/>
      <c r="E745" s="7"/>
      <c r="F745" s="7"/>
      <c r="G745" s="7"/>
      <c r="H745" s="7"/>
      <c r="I745" s="7"/>
      <c r="J745" s="7"/>
      <c r="K745" s="7"/>
      <c r="L745" s="7"/>
      <c r="M745" s="7"/>
      <c r="N745" s="7"/>
      <c r="O745" s="7"/>
      <c r="P745" s="7"/>
      <c r="Q745" s="7"/>
      <c r="R745" s="7"/>
      <c r="S745" s="7"/>
      <c r="T745" s="7"/>
      <c r="U745" s="7"/>
      <c r="V745" s="7"/>
      <c r="W745" s="7"/>
    </row>
    <row r="746" spans="1:23" ht="11.25" customHeight="1">
      <c r="A746" s="7"/>
      <c r="B746" s="7"/>
      <c r="C746" s="7"/>
      <c r="D746" s="7"/>
      <c r="E746" s="7"/>
      <c r="F746" s="7"/>
      <c r="G746" s="7"/>
      <c r="H746" s="7"/>
      <c r="I746" s="7"/>
      <c r="J746" s="7"/>
      <c r="K746" s="7"/>
      <c r="L746" s="7"/>
      <c r="M746" s="7"/>
      <c r="N746" s="7"/>
      <c r="O746" s="7"/>
      <c r="P746" s="7"/>
      <c r="Q746" s="7"/>
      <c r="R746" s="7"/>
      <c r="S746" s="7"/>
      <c r="T746" s="7"/>
      <c r="U746" s="7"/>
      <c r="V746" s="7"/>
      <c r="W746" s="7"/>
    </row>
    <row r="747" spans="1:23" ht="11.25" customHeight="1">
      <c r="A747" s="7"/>
      <c r="B747" s="7"/>
      <c r="C747" s="7"/>
      <c r="D747" s="7"/>
      <c r="E747" s="7"/>
      <c r="F747" s="7"/>
      <c r="G747" s="7"/>
      <c r="H747" s="7"/>
      <c r="I747" s="7"/>
      <c r="J747" s="7"/>
      <c r="K747" s="7"/>
      <c r="L747" s="7"/>
      <c r="M747" s="7"/>
      <c r="N747" s="7"/>
      <c r="O747" s="7"/>
      <c r="P747" s="7"/>
      <c r="Q747" s="7"/>
      <c r="R747" s="7"/>
      <c r="S747" s="7"/>
      <c r="T747" s="7"/>
      <c r="U747" s="7"/>
      <c r="V747" s="7"/>
      <c r="W747" s="7"/>
    </row>
    <row r="748" spans="1:23" ht="11.25" customHeight="1">
      <c r="A748" s="7"/>
      <c r="B748" s="7"/>
      <c r="C748" s="7"/>
      <c r="D748" s="7"/>
      <c r="E748" s="7"/>
      <c r="F748" s="7"/>
      <c r="G748" s="7"/>
      <c r="H748" s="7"/>
      <c r="I748" s="7"/>
      <c r="J748" s="7"/>
      <c r="K748" s="7"/>
      <c r="L748" s="7"/>
      <c r="M748" s="7"/>
      <c r="N748" s="7"/>
      <c r="O748" s="7"/>
      <c r="P748" s="7"/>
      <c r="Q748" s="7"/>
      <c r="R748" s="7"/>
      <c r="S748" s="7"/>
      <c r="T748" s="7"/>
      <c r="U748" s="7"/>
      <c r="V748" s="7"/>
      <c r="W748" s="7"/>
    </row>
    <row r="749" spans="1:23" ht="11.25" customHeight="1">
      <c r="A749" s="7"/>
      <c r="B749" s="7"/>
      <c r="C749" s="7"/>
      <c r="D749" s="7"/>
      <c r="E749" s="7"/>
      <c r="F749" s="7"/>
      <c r="G749" s="7"/>
      <c r="H749" s="7"/>
      <c r="I749" s="7"/>
      <c r="J749" s="7"/>
      <c r="K749" s="7"/>
      <c r="L749" s="7"/>
      <c r="M749" s="7"/>
      <c r="N749" s="7"/>
      <c r="O749" s="7"/>
      <c r="P749" s="7"/>
      <c r="Q749" s="7"/>
      <c r="R749" s="7"/>
      <c r="S749" s="7"/>
      <c r="T749" s="7"/>
      <c r="U749" s="7"/>
      <c r="V749" s="7"/>
      <c r="W749" s="7"/>
    </row>
    <row r="750" spans="1:23" ht="11.25" customHeight="1">
      <c r="A750" s="7"/>
      <c r="B750" s="7"/>
      <c r="C750" s="7"/>
      <c r="D750" s="7"/>
      <c r="E750" s="7"/>
      <c r="F750" s="7"/>
      <c r="G750" s="7"/>
      <c r="H750" s="7"/>
      <c r="I750" s="7"/>
      <c r="J750" s="7"/>
      <c r="K750" s="7"/>
      <c r="L750" s="7"/>
      <c r="M750" s="7"/>
      <c r="N750" s="7"/>
      <c r="O750" s="7"/>
      <c r="P750" s="7"/>
      <c r="Q750" s="7"/>
      <c r="R750" s="7"/>
      <c r="S750" s="7"/>
      <c r="T750" s="7"/>
      <c r="U750" s="7"/>
      <c r="V750" s="7"/>
      <c r="W750" s="7"/>
    </row>
    <row r="751" spans="1:23" ht="11.25" customHeight="1">
      <c r="A751" s="7"/>
      <c r="B751" s="7"/>
      <c r="C751" s="7"/>
      <c r="D751" s="7"/>
      <c r="E751" s="7"/>
      <c r="F751" s="7"/>
      <c r="G751" s="7"/>
      <c r="H751" s="7"/>
      <c r="I751" s="7"/>
      <c r="J751" s="7"/>
      <c r="K751" s="7"/>
      <c r="L751" s="7"/>
      <c r="M751" s="7"/>
      <c r="N751" s="7"/>
      <c r="O751" s="7"/>
      <c r="P751" s="7"/>
      <c r="Q751" s="7"/>
      <c r="R751" s="7"/>
      <c r="S751" s="7"/>
      <c r="T751" s="7"/>
      <c r="U751" s="7"/>
      <c r="V751" s="7"/>
      <c r="W751" s="7"/>
    </row>
    <row r="752" spans="1:23" ht="11.25" customHeight="1">
      <c r="A752" s="7"/>
      <c r="B752" s="7"/>
      <c r="C752" s="7"/>
      <c r="D752" s="7"/>
      <c r="E752" s="7"/>
      <c r="F752" s="7"/>
      <c r="G752" s="7"/>
      <c r="H752" s="7"/>
      <c r="I752" s="7"/>
      <c r="J752" s="7"/>
      <c r="K752" s="7"/>
      <c r="L752" s="7"/>
      <c r="M752" s="7"/>
      <c r="N752" s="7"/>
      <c r="O752" s="7"/>
      <c r="P752" s="7"/>
      <c r="Q752" s="7"/>
      <c r="R752" s="7"/>
      <c r="S752" s="7"/>
      <c r="T752" s="7"/>
      <c r="U752" s="7"/>
      <c r="V752" s="7"/>
      <c r="W752" s="7"/>
    </row>
    <row r="753" spans="1:23" ht="11.25" customHeight="1">
      <c r="A753" s="7"/>
      <c r="B753" s="7"/>
      <c r="C753" s="7"/>
      <c r="D753" s="7"/>
      <c r="E753" s="7"/>
      <c r="F753" s="7"/>
      <c r="G753" s="7"/>
      <c r="H753" s="7"/>
      <c r="I753" s="7"/>
      <c r="J753" s="7"/>
      <c r="K753" s="7"/>
      <c r="L753" s="7"/>
      <c r="M753" s="7"/>
      <c r="N753" s="7"/>
      <c r="O753" s="7"/>
      <c r="P753" s="7"/>
      <c r="Q753" s="7"/>
      <c r="R753" s="7"/>
      <c r="S753" s="7"/>
      <c r="T753" s="7"/>
      <c r="U753" s="7"/>
      <c r="V753" s="7"/>
      <c r="W753" s="7"/>
    </row>
    <row r="754" spans="1:23" ht="11.25" customHeight="1">
      <c r="A754" s="7"/>
      <c r="B754" s="7"/>
      <c r="C754" s="7"/>
      <c r="D754" s="7"/>
      <c r="E754" s="7"/>
      <c r="F754" s="7"/>
      <c r="G754" s="7"/>
      <c r="H754" s="7"/>
      <c r="I754" s="7"/>
      <c r="J754" s="7"/>
      <c r="K754" s="7"/>
      <c r="L754" s="7"/>
      <c r="M754" s="7"/>
      <c r="N754" s="7"/>
      <c r="O754" s="7"/>
      <c r="P754" s="7"/>
      <c r="Q754" s="7"/>
      <c r="R754" s="7"/>
      <c r="S754" s="7"/>
      <c r="T754" s="7"/>
      <c r="U754" s="7"/>
      <c r="V754" s="7"/>
      <c r="W754" s="7"/>
    </row>
    <row r="755" spans="1:23" ht="11.25" customHeight="1">
      <c r="A755" s="7"/>
      <c r="B755" s="7"/>
      <c r="C755" s="7"/>
      <c r="D755" s="7"/>
      <c r="E755" s="7"/>
      <c r="F755" s="7"/>
      <c r="G755" s="7"/>
      <c r="H755" s="7"/>
      <c r="I755" s="7"/>
      <c r="J755" s="7"/>
      <c r="K755" s="7"/>
      <c r="L755" s="7"/>
      <c r="M755" s="7"/>
      <c r="N755" s="7"/>
      <c r="O755" s="7"/>
      <c r="P755" s="7"/>
      <c r="Q755" s="7"/>
      <c r="R755" s="7"/>
      <c r="S755" s="7"/>
      <c r="T755" s="7"/>
      <c r="U755" s="7"/>
      <c r="V755" s="7"/>
      <c r="W755" s="7"/>
    </row>
    <row r="756" spans="1:23" ht="11.25" customHeight="1">
      <c r="A756" s="7"/>
      <c r="B756" s="7"/>
      <c r="C756" s="7"/>
      <c r="D756" s="7"/>
      <c r="E756" s="7"/>
      <c r="F756" s="7"/>
      <c r="G756" s="7"/>
      <c r="H756" s="7"/>
      <c r="I756" s="7"/>
      <c r="J756" s="7"/>
      <c r="K756" s="7"/>
      <c r="L756" s="7"/>
      <c r="M756" s="7"/>
      <c r="N756" s="7"/>
      <c r="O756" s="7"/>
      <c r="P756" s="7"/>
      <c r="Q756" s="7"/>
      <c r="R756" s="7"/>
      <c r="S756" s="7"/>
      <c r="T756" s="7"/>
      <c r="U756" s="7"/>
      <c r="V756" s="7"/>
      <c r="W756" s="7"/>
    </row>
    <row r="757" spans="1:23" ht="11.25" customHeight="1">
      <c r="A757" s="7"/>
      <c r="B757" s="7"/>
      <c r="C757" s="7"/>
      <c r="D757" s="7"/>
      <c r="E757" s="7"/>
      <c r="F757" s="7"/>
      <c r="G757" s="7"/>
      <c r="H757" s="7"/>
      <c r="I757" s="7"/>
      <c r="J757" s="7"/>
      <c r="K757" s="7"/>
      <c r="L757" s="7"/>
      <c r="M757" s="7"/>
      <c r="N757" s="7"/>
      <c r="O757" s="7"/>
      <c r="P757" s="7"/>
      <c r="Q757" s="7"/>
      <c r="R757" s="7"/>
      <c r="S757" s="7"/>
      <c r="T757" s="7"/>
      <c r="U757" s="7"/>
      <c r="V757" s="7"/>
      <c r="W757" s="7"/>
    </row>
    <row r="758" spans="1:23" ht="11.25" customHeight="1">
      <c r="A758" s="7"/>
      <c r="B758" s="7"/>
      <c r="C758" s="7"/>
      <c r="D758" s="7"/>
      <c r="E758" s="7"/>
      <c r="F758" s="7"/>
      <c r="G758" s="7"/>
      <c r="H758" s="7"/>
      <c r="I758" s="7"/>
      <c r="J758" s="7"/>
      <c r="K758" s="7"/>
      <c r="L758" s="7"/>
      <c r="M758" s="7"/>
      <c r="N758" s="7"/>
      <c r="O758" s="7"/>
      <c r="P758" s="7"/>
      <c r="Q758" s="7"/>
      <c r="R758" s="7"/>
      <c r="S758" s="7"/>
      <c r="T758" s="7"/>
      <c r="U758" s="7"/>
      <c r="V758" s="7"/>
      <c r="W758" s="7"/>
    </row>
    <row r="759" spans="1:23" ht="11.25" customHeight="1">
      <c r="A759" s="7"/>
      <c r="B759" s="7"/>
      <c r="C759" s="7"/>
      <c r="D759" s="7"/>
      <c r="E759" s="7"/>
      <c r="F759" s="7"/>
      <c r="G759" s="7"/>
      <c r="H759" s="7"/>
      <c r="I759" s="7"/>
      <c r="J759" s="7"/>
      <c r="K759" s="7"/>
      <c r="L759" s="7"/>
      <c r="M759" s="7"/>
      <c r="N759" s="7"/>
      <c r="O759" s="7"/>
      <c r="P759" s="7"/>
      <c r="Q759" s="7"/>
      <c r="R759" s="7"/>
      <c r="S759" s="7"/>
      <c r="T759" s="7"/>
      <c r="U759" s="7"/>
      <c r="V759" s="7"/>
      <c r="W759" s="7"/>
    </row>
    <row r="760" spans="1:23" ht="11.25" customHeight="1">
      <c r="A760" s="7"/>
      <c r="B760" s="7"/>
      <c r="C760" s="7"/>
      <c r="D760" s="7"/>
      <c r="E760" s="7"/>
      <c r="F760" s="7"/>
      <c r="G760" s="7"/>
      <c r="H760" s="7"/>
      <c r="I760" s="7"/>
      <c r="J760" s="7"/>
      <c r="K760" s="7"/>
      <c r="L760" s="7"/>
      <c r="M760" s="7"/>
      <c r="N760" s="7"/>
      <c r="O760" s="7"/>
      <c r="P760" s="7"/>
      <c r="Q760" s="7"/>
      <c r="R760" s="7"/>
      <c r="S760" s="7"/>
      <c r="T760" s="7"/>
      <c r="U760" s="7"/>
      <c r="V760" s="7"/>
      <c r="W760" s="7"/>
    </row>
    <row r="761" spans="1:23" ht="11.25" customHeight="1">
      <c r="A761" s="7"/>
      <c r="B761" s="7"/>
      <c r="C761" s="7"/>
      <c r="D761" s="7"/>
      <c r="E761" s="7"/>
      <c r="F761" s="7"/>
      <c r="G761" s="7"/>
      <c r="H761" s="7"/>
      <c r="I761" s="7"/>
      <c r="J761" s="7"/>
      <c r="K761" s="7"/>
      <c r="L761" s="7"/>
      <c r="M761" s="7"/>
      <c r="N761" s="7"/>
      <c r="O761" s="7"/>
      <c r="P761" s="7"/>
      <c r="Q761" s="7"/>
      <c r="R761" s="7"/>
      <c r="S761" s="7"/>
      <c r="T761" s="7"/>
      <c r="U761" s="7"/>
      <c r="V761" s="7"/>
      <c r="W761" s="7"/>
    </row>
    <row r="762" spans="1:23" ht="11.25" customHeight="1">
      <c r="A762" s="7"/>
      <c r="B762" s="7"/>
      <c r="C762" s="7"/>
      <c r="D762" s="7"/>
      <c r="E762" s="7"/>
      <c r="F762" s="7"/>
      <c r="G762" s="7"/>
      <c r="H762" s="7"/>
      <c r="I762" s="7"/>
      <c r="J762" s="7"/>
      <c r="K762" s="7"/>
      <c r="L762" s="7"/>
      <c r="M762" s="7"/>
      <c r="N762" s="7"/>
      <c r="O762" s="7"/>
      <c r="P762" s="7"/>
      <c r="Q762" s="7"/>
      <c r="R762" s="7"/>
      <c r="S762" s="7"/>
      <c r="T762" s="7"/>
      <c r="U762" s="7"/>
      <c r="V762" s="7"/>
      <c r="W762" s="7"/>
    </row>
    <row r="763" spans="1:23" ht="11.25" customHeight="1">
      <c r="A763" s="7"/>
      <c r="B763" s="7"/>
      <c r="C763" s="7"/>
      <c r="D763" s="7"/>
      <c r="E763" s="7"/>
      <c r="F763" s="7"/>
      <c r="G763" s="7"/>
      <c r="H763" s="7"/>
      <c r="I763" s="7"/>
      <c r="J763" s="7"/>
      <c r="K763" s="7"/>
      <c r="L763" s="7"/>
      <c r="M763" s="7"/>
      <c r="N763" s="7"/>
      <c r="O763" s="7"/>
      <c r="P763" s="7"/>
      <c r="Q763" s="7"/>
      <c r="R763" s="7"/>
      <c r="S763" s="7"/>
      <c r="T763" s="7"/>
      <c r="U763" s="7"/>
      <c r="V763" s="7"/>
      <c r="W763" s="7"/>
    </row>
    <row r="764" spans="1:23" ht="11.25" customHeight="1">
      <c r="A764" s="7"/>
      <c r="B764" s="7"/>
      <c r="C764" s="7"/>
      <c r="D764" s="7"/>
      <c r="E764" s="7"/>
      <c r="F764" s="7"/>
      <c r="G764" s="7"/>
      <c r="H764" s="7"/>
      <c r="I764" s="7"/>
      <c r="J764" s="7"/>
      <c r="K764" s="7"/>
      <c r="L764" s="7"/>
      <c r="M764" s="7"/>
      <c r="N764" s="7"/>
      <c r="O764" s="7"/>
      <c r="P764" s="7"/>
      <c r="Q764" s="7"/>
      <c r="R764" s="7"/>
      <c r="S764" s="7"/>
      <c r="T764" s="7"/>
      <c r="U764" s="7"/>
      <c r="V764" s="7"/>
      <c r="W764" s="7"/>
    </row>
    <row r="765" spans="1:23" ht="11.25" customHeight="1">
      <c r="A765" s="7"/>
      <c r="B765" s="7"/>
      <c r="C765" s="7"/>
      <c r="D765" s="7"/>
      <c r="E765" s="7"/>
      <c r="F765" s="7"/>
      <c r="G765" s="7"/>
      <c r="H765" s="7"/>
      <c r="I765" s="7"/>
      <c r="J765" s="7"/>
      <c r="K765" s="7"/>
      <c r="L765" s="7"/>
      <c r="M765" s="7"/>
      <c r="N765" s="7"/>
      <c r="O765" s="7"/>
      <c r="P765" s="7"/>
      <c r="Q765" s="7"/>
      <c r="R765" s="7"/>
      <c r="S765" s="7"/>
      <c r="T765" s="7"/>
      <c r="U765" s="7"/>
      <c r="V765" s="7"/>
      <c r="W765" s="7"/>
    </row>
    <row r="766" spans="1:23" ht="11.25" customHeight="1">
      <c r="A766" s="7"/>
      <c r="B766" s="7"/>
      <c r="C766" s="7"/>
      <c r="D766" s="7"/>
      <c r="E766" s="7"/>
      <c r="F766" s="7"/>
      <c r="G766" s="7"/>
      <c r="H766" s="7"/>
      <c r="I766" s="7"/>
      <c r="J766" s="7"/>
      <c r="K766" s="7"/>
      <c r="L766" s="7"/>
      <c r="M766" s="7"/>
      <c r="N766" s="7"/>
      <c r="O766" s="7"/>
      <c r="P766" s="7"/>
      <c r="Q766" s="7"/>
      <c r="R766" s="7"/>
      <c r="S766" s="7"/>
      <c r="T766" s="7"/>
      <c r="U766" s="7"/>
      <c r="V766" s="7"/>
      <c r="W766" s="7"/>
    </row>
    <row r="767" spans="1:23" ht="11.25" customHeight="1">
      <c r="A767" s="7"/>
      <c r="B767" s="7"/>
      <c r="C767" s="7"/>
      <c r="D767" s="7"/>
      <c r="E767" s="7"/>
      <c r="F767" s="7"/>
      <c r="G767" s="7"/>
      <c r="H767" s="7"/>
      <c r="I767" s="7"/>
      <c r="J767" s="7"/>
      <c r="K767" s="7"/>
      <c r="L767" s="7"/>
      <c r="M767" s="7"/>
      <c r="N767" s="7"/>
      <c r="O767" s="7"/>
      <c r="P767" s="7"/>
      <c r="Q767" s="7"/>
      <c r="R767" s="7"/>
      <c r="S767" s="7"/>
      <c r="T767" s="7"/>
      <c r="U767" s="7"/>
      <c r="V767" s="7"/>
      <c r="W767" s="7"/>
    </row>
    <row r="768" spans="1:23" ht="11.25" customHeight="1">
      <c r="A768" s="7"/>
      <c r="B768" s="7"/>
      <c r="C768" s="7"/>
      <c r="D768" s="7"/>
      <c r="E768" s="7"/>
      <c r="F768" s="7"/>
      <c r="G768" s="7"/>
      <c r="H768" s="7"/>
      <c r="I768" s="7"/>
      <c r="J768" s="7"/>
      <c r="K768" s="7"/>
      <c r="L768" s="7"/>
      <c r="M768" s="7"/>
      <c r="N768" s="7"/>
      <c r="O768" s="7"/>
      <c r="P768" s="7"/>
      <c r="Q768" s="7"/>
      <c r="R768" s="7"/>
      <c r="S768" s="7"/>
      <c r="T768" s="7"/>
      <c r="U768" s="7"/>
      <c r="V768" s="7"/>
      <c r="W768" s="7"/>
    </row>
    <row r="769" spans="1:23" ht="11.25" customHeight="1">
      <c r="A769" s="7"/>
      <c r="B769" s="7"/>
      <c r="C769" s="7"/>
      <c r="D769" s="7"/>
      <c r="E769" s="7"/>
      <c r="F769" s="7"/>
      <c r="G769" s="7"/>
      <c r="H769" s="7"/>
      <c r="I769" s="7"/>
      <c r="J769" s="7"/>
      <c r="K769" s="7"/>
      <c r="L769" s="7"/>
      <c r="M769" s="7"/>
      <c r="N769" s="7"/>
      <c r="O769" s="7"/>
      <c r="P769" s="7"/>
      <c r="Q769" s="7"/>
      <c r="R769" s="7"/>
      <c r="S769" s="7"/>
      <c r="T769" s="7"/>
      <c r="U769" s="7"/>
      <c r="V769" s="7"/>
      <c r="W769" s="7"/>
    </row>
    <row r="770" spans="1:23" ht="11.25" customHeight="1">
      <c r="A770" s="7"/>
      <c r="B770" s="7"/>
      <c r="C770" s="7"/>
      <c r="D770" s="7"/>
      <c r="E770" s="7"/>
      <c r="F770" s="7"/>
      <c r="G770" s="7"/>
      <c r="H770" s="7"/>
      <c r="I770" s="7"/>
      <c r="J770" s="7"/>
      <c r="K770" s="7"/>
      <c r="L770" s="7"/>
      <c r="M770" s="7"/>
      <c r="N770" s="7"/>
      <c r="O770" s="7"/>
      <c r="P770" s="7"/>
      <c r="Q770" s="7"/>
      <c r="R770" s="7"/>
      <c r="S770" s="7"/>
      <c r="T770" s="7"/>
      <c r="U770" s="7"/>
      <c r="V770" s="7"/>
      <c r="W770" s="7"/>
    </row>
    <row r="771" spans="1:23" ht="11.25" customHeight="1">
      <c r="A771" s="7"/>
      <c r="B771" s="7"/>
      <c r="C771" s="7"/>
      <c r="D771" s="7"/>
      <c r="E771" s="7"/>
      <c r="F771" s="7"/>
      <c r="G771" s="7"/>
      <c r="H771" s="7"/>
      <c r="I771" s="7"/>
      <c r="J771" s="7"/>
      <c r="K771" s="7"/>
      <c r="L771" s="7"/>
      <c r="M771" s="7"/>
      <c r="N771" s="7"/>
      <c r="O771" s="7"/>
      <c r="P771" s="7"/>
      <c r="Q771" s="7"/>
      <c r="R771" s="7"/>
      <c r="S771" s="7"/>
      <c r="T771" s="7"/>
      <c r="U771" s="7"/>
      <c r="V771" s="7"/>
      <c r="W771" s="7"/>
    </row>
    <row r="772" spans="1:23" ht="11.25" customHeight="1">
      <c r="A772" s="7"/>
      <c r="B772" s="7"/>
      <c r="C772" s="7"/>
      <c r="D772" s="7"/>
      <c r="E772" s="7"/>
      <c r="F772" s="7"/>
      <c r="G772" s="7"/>
      <c r="H772" s="7"/>
      <c r="I772" s="7"/>
      <c r="J772" s="7"/>
      <c r="K772" s="7"/>
      <c r="L772" s="7"/>
      <c r="M772" s="7"/>
      <c r="N772" s="7"/>
      <c r="O772" s="7"/>
      <c r="P772" s="7"/>
      <c r="Q772" s="7"/>
      <c r="R772" s="7"/>
      <c r="S772" s="7"/>
      <c r="T772" s="7"/>
      <c r="U772" s="7"/>
      <c r="V772" s="7"/>
      <c r="W772" s="7"/>
    </row>
    <row r="773" spans="1:23" ht="11.25" customHeight="1">
      <c r="A773" s="7"/>
      <c r="B773" s="7"/>
      <c r="C773" s="7"/>
      <c r="D773" s="7"/>
      <c r="E773" s="7"/>
      <c r="F773" s="7"/>
      <c r="G773" s="7"/>
      <c r="H773" s="7"/>
      <c r="I773" s="7"/>
      <c r="J773" s="7"/>
      <c r="K773" s="7"/>
      <c r="L773" s="7"/>
      <c r="M773" s="7"/>
      <c r="N773" s="7"/>
      <c r="O773" s="7"/>
      <c r="P773" s="7"/>
      <c r="Q773" s="7"/>
      <c r="R773" s="7"/>
      <c r="S773" s="7"/>
      <c r="T773" s="7"/>
      <c r="U773" s="7"/>
      <c r="V773" s="7"/>
      <c r="W773" s="7"/>
    </row>
    <row r="774" spans="1:23" ht="11.25" customHeight="1">
      <c r="A774" s="7"/>
      <c r="B774" s="7"/>
      <c r="C774" s="7"/>
      <c r="D774" s="7"/>
      <c r="E774" s="7"/>
      <c r="F774" s="7"/>
      <c r="G774" s="7"/>
      <c r="H774" s="7"/>
      <c r="I774" s="7"/>
      <c r="J774" s="7"/>
      <c r="K774" s="7"/>
      <c r="L774" s="7"/>
      <c r="M774" s="7"/>
      <c r="N774" s="7"/>
      <c r="O774" s="7"/>
      <c r="P774" s="7"/>
      <c r="Q774" s="7"/>
      <c r="R774" s="7"/>
      <c r="S774" s="7"/>
      <c r="T774" s="7"/>
      <c r="U774" s="7"/>
      <c r="V774" s="7"/>
      <c r="W774" s="7"/>
    </row>
    <row r="775" spans="1:23" ht="11.25" customHeight="1">
      <c r="A775" s="7"/>
      <c r="B775" s="7"/>
      <c r="C775" s="7"/>
      <c r="D775" s="7"/>
      <c r="E775" s="7"/>
      <c r="F775" s="7"/>
      <c r="G775" s="7"/>
      <c r="H775" s="7"/>
      <c r="I775" s="7"/>
      <c r="J775" s="7"/>
      <c r="K775" s="7"/>
      <c r="L775" s="7"/>
      <c r="M775" s="7"/>
      <c r="N775" s="7"/>
      <c r="O775" s="7"/>
      <c r="P775" s="7"/>
      <c r="Q775" s="7"/>
      <c r="R775" s="7"/>
      <c r="S775" s="7"/>
      <c r="T775" s="7"/>
      <c r="U775" s="7"/>
      <c r="V775" s="7"/>
      <c r="W775" s="7"/>
    </row>
    <row r="776" spans="1:23" ht="11.25" customHeight="1">
      <c r="A776" s="7"/>
      <c r="B776" s="7"/>
      <c r="C776" s="7"/>
      <c r="D776" s="7"/>
      <c r="E776" s="7"/>
      <c r="F776" s="7"/>
      <c r="G776" s="7"/>
      <c r="H776" s="7"/>
      <c r="I776" s="7"/>
      <c r="J776" s="7"/>
      <c r="K776" s="7"/>
      <c r="L776" s="7"/>
      <c r="M776" s="7"/>
      <c r="N776" s="7"/>
      <c r="O776" s="7"/>
      <c r="P776" s="7"/>
      <c r="Q776" s="7"/>
      <c r="R776" s="7"/>
      <c r="S776" s="7"/>
      <c r="T776" s="7"/>
      <c r="U776" s="7"/>
      <c r="V776" s="7"/>
      <c r="W776" s="7"/>
    </row>
    <row r="777" spans="1:23" ht="11.25" customHeight="1">
      <c r="A777" s="7"/>
      <c r="B777" s="7"/>
      <c r="C777" s="7"/>
      <c r="D777" s="7"/>
      <c r="E777" s="7"/>
      <c r="F777" s="7"/>
      <c r="G777" s="7"/>
      <c r="H777" s="7"/>
      <c r="I777" s="7"/>
      <c r="J777" s="7"/>
      <c r="K777" s="7"/>
      <c r="L777" s="7"/>
      <c r="M777" s="7"/>
      <c r="N777" s="7"/>
      <c r="O777" s="7"/>
      <c r="P777" s="7"/>
      <c r="Q777" s="7"/>
      <c r="R777" s="7"/>
      <c r="S777" s="7"/>
      <c r="T777" s="7"/>
      <c r="U777" s="7"/>
      <c r="V777" s="7"/>
      <c r="W777" s="7"/>
    </row>
    <row r="778" spans="1:23" ht="11.25" customHeight="1">
      <c r="A778" s="7"/>
      <c r="B778" s="7"/>
      <c r="C778" s="7"/>
      <c r="D778" s="7"/>
      <c r="E778" s="7"/>
      <c r="F778" s="7"/>
      <c r="G778" s="7"/>
      <c r="H778" s="7"/>
      <c r="I778" s="7"/>
      <c r="J778" s="7"/>
      <c r="K778" s="7"/>
      <c r="L778" s="7"/>
      <c r="M778" s="7"/>
      <c r="N778" s="7"/>
      <c r="O778" s="7"/>
      <c r="P778" s="7"/>
      <c r="Q778" s="7"/>
      <c r="R778" s="7"/>
      <c r="S778" s="7"/>
      <c r="T778" s="7"/>
      <c r="U778" s="7"/>
      <c r="V778" s="7"/>
      <c r="W778" s="7"/>
    </row>
    <row r="779" spans="1:23" ht="11.25" customHeight="1">
      <c r="A779" s="7"/>
      <c r="B779" s="7"/>
      <c r="C779" s="7"/>
      <c r="D779" s="7"/>
      <c r="E779" s="7"/>
      <c r="F779" s="7"/>
      <c r="G779" s="7"/>
      <c r="H779" s="7"/>
      <c r="I779" s="7"/>
      <c r="J779" s="7"/>
      <c r="K779" s="7"/>
      <c r="L779" s="7"/>
      <c r="M779" s="7"/>
      <c r="N779" s="7"/>
      <c r="O779" s="7"/>
      <c r="P779" s="7"/>
      <c r="Q779" s="7"/>
      <c r="R779" s="7"/>
      <c r="S779" s="7"/>
      <c r="T779" s="7"/>
      <c r="U779" s="7"/>
      <c r="V779" s="7"/>
      <c r="W779" s="7"/>
    </row>
    <row r="780" spans="1:23" ht="11.25" customHeight="1">
      <c r="A780" s="7"/>
      <c r="B780" s="7"/>
      <c r="C780" s="7"/>
      <c r="D780" s="7"/>
      <c r="E780" s="7"/>
      <c r="F780" s="7"/>
      <c r="G780" s="7"/>
      <c r="H780" s="7"/>
      <c r="I780" s="7"/>
      <c r="J780" s="7"/>
      <c r="K780" s="7"/>
      <c r="L780" s="7"/>
      <c r="M780" s="7"/>
      <c r="N780" s="7"/>
      <c r="O780" s="7"/>
      <c r="P780" s="7"/>
      <c r="Q780" s="7"/>
      <c r="R780" s="7"/>
      <c r="S780" s="7"/>
      <c r="T780" s="7"/>
      <c r="U780" s="7"/>
      <c r="V780" s="7"/>
      <c r="W780" s="7"/>
    </row>
    <row r="781" spans="1:23" ht="11.25" customHeight="1">
      <c r="A781" s="7"/>
      <c r="B781" s="7"/>
      <c r="C781" s="7"/>
      <c r="D781" s="7"/>
      <c r="E781" s="7"/>
      <c r="F781" s="7"/>
      <c r="G781" s="7"/>
      <c r="H781" s="7"/>
      <c r="I781" s="7"/>
      <c r="J781" s="7"/>
      <c r="K781" s="7"/>
      <c r="L781" s="7"/>
      <c r="M781" s="7"/>
      <c r="N781" s="7"/>
      <c r="O781" s="7"/>
      <c r="P781" s="7"/>
      <c r="Q781" s="7"/>
      <c r="R781" s="7"/>
      <c r="S781" s="7"/>
      <c r="T781" s="7"/>
      <c r="U781" s="7"/>
      <c r="V781" s="7"/>
      <c r="W781" s="7"/>
    </row>
    <row r="782" spans="1:23" ht="11.25" customHeight="1">
      <c r="A782" s="7"/>
      <c r="B782" s="7"/>
      <c r="C782" s="7"/>
      <c r="D782" s="7"/>
      <c r="E782" s="7"/>
      <c r="F782" s="7"/>
      <c r="G782" s="7"/>
      <c r="H782" s="7"/>
      <c r="I782" s="7"/>
      <c r="J782" s="7"/>
      <c r="K782" s="7"/>
      <c r="L782" s="7"/>
      <c r="M782" s="7"/>
      <c r="N782" s="7"/>
      <c r="O782" s="7"/>
      <c r="P782" s="7"/>
      <c r="Q782" s="7"/>
      <c r="R782" s="7"/>
      <c r="S782" s="7"/>
      <c r="T782" s="7"/>
      <c r="U782" s="7"/>
      <c r="V782" s="7"/>
      <c r="W782" s="7"/>
    </row>
    <row r="783" spans="1:23" ht="11.25" customHeight="1">
      <c r="A783" s="7"/>
      <c r="B783" s="7"/>
      <c r="C783" s="7"/>
      <c r="D783" s="7"/>
      <c r="E783" s="7"/>
      <c r="F783" s="7"/>
      <c r="G783" s="7"/>
      <c r="H783" s="7"/>
      <c r="I783" s="7"/>
      <c r="J783" s="7"/>
      <c r="K783" s="7"/>
      <c r="L783" s="7"/>
      <c r="M783" s="7"/>
      <c r="N783" s="7"/>
      <c r="O783" s="7"/>
      <c r="P783" s="7"/>
      <c r="Q783" s="7"/>
      <c r="R783" s="7"/>
      <c r="S783" s="7"/>
      <c r="T783" s="7"/>
      <c r="U783" s="7"/>
      <c r="V783" s="7"/>
      <c r="W783" s="7"/>
    </row>
    <row r="784" spans="1:23" ht="11.25" customHeight="1">
      <c r="A784" s="7"/>
      <c r="B784" s="7"/>
      <c r="C784" s="7"/>
      <c r="D784" s="7"/>
      <c r="E784" s="7"/>
      <c r="F784" s="7"/>
      <c r="G784" s="7"/>
      <c r="H784" s="7"/>
      <c r="I784" s="7"/>
      <c r="J784" s="7"/>
      <c r="K784" s="7"/>
      <c r="L784" s="7"/>
      <c r="M784" s="7"/>
      <c r="N784" s="7"/>
      <c r="O784" s="7"/>
      <c r="P784" s="7"/>
      <c r="Q784" s="7"/>
      <c r="R784" s="7"/>
      <c r="S784" s="7"/>
      <c r="T784" s="7"/>
      <c r="U784" s="7"/>
      <c r="V784" s="7"/>
      <c r="W784" s="7"/>
    </row>
    <row r="785" spans="1:23" ht="11.25" customHeight="1">
      <c r="A785" s="7"/>
      <c r="B785" s="7"/>
      <c r="C785" s="7"/>
      <c r="D785" s="7"/>
      <c r="E785" s="7"/>
      <c r="F785" s="7"/>
      <c r="G785" s="7"/>
      <c r="H785" s="7"/>
      <c r="I785" s="7"/>
      <c r="J785" s="7"/>
      <c r="K785" s="7"/>
      <c r="L785" s="7"/>
      <c r="M785" s="7"/>
      <c r="N785" s="7"/>
      <c r="O785" s="7"/>
      <c r="P785" s="7"/>
      <c r="Q785" s="7"/>
      <c r="R785" s="7"/>
      <c r="S785" s="7"/>
      <c r="T785" s="7"/>
      <c r="U785" s="7"/>
      <c r="V785" s="7"/>
      <c r="W785" s="7"/>
    </row>
    <row r="786" spans="1:23" ht="11.25" customHeight="1">
      <c r="A786" s="7"/>
      <c r="B786" s="7"/>
      <c r="C786" s="7"/>
      <c r="D786" s="7"/>
      <c r="E786" s="7"/>
      <c r="F786" s="7"/>
      <c r="G786" s="7"/>
      <c r="H786" s="7"/>
      <c r="I786" s="7"/>
      <c r="J786" s="7"/>
      <c r="K786" s="7"/>
      <c r="L786" s="7"/>
      <c r="M786" s="7"/>
      <c r="N786" s="7"/>
      <c r="O786" s="7"/>
      <c r="P786" s="7"/>
      <c r="Q786" s="7"/>
      <c r="R786" s="7"/>
      <c r="S786" s="7"/>
      <c r="T786" s="7"/>
      <c r="U786" s="7"/>
      <c r="V786" s="7"/>
      <c r="W786" s="7"/>
    </row>
    <row r="787" spans="1:23" ht="11.25" customHeight="1">
      <c r="A787" s="7"/>
      <c r="B787" s="7"/>
      <c r="C787" s="7"/>
      <c r="D787" s="7"/>
      <c r="E787" s="7"/>
      <c r="F787" s="7"/>
      <c r="G787" s="7"/>
      <c r="H787" s="7"/>
      <c r="I787" s="7"/>
      <c r="J787" s="7"/>
      <c r="K787" s="7"/>
      <c r="L787" s="7"/>
      <c r="M787" s="7"/>
      <c r="N787" s="7"/>
      <c r="O787" s="7"/>
      <c r="P787" s="7"/>
      <c r="Q787" s="7"/>
      <c r="R787" s="7"/>
      <c r="S787" s="7"/>
      <c r="T787" s="7"/>
      <c r="U787" s="7"/>
      <c r="V787" s="7"/>
      <c r="W787" s="7"/>
    </row>
    <row r="788" spans="1:23" ht="11.25" customHeight="1">
      <c r="A788" s="7"/>
      <c r="B788" s="7"/>
      <c r="C788" s="7"/>
      <c r="D788" s="7"/>
      <c r="E788" s="7"/>
      <c r="F788" s="7"/>
      <c r="G788" s="7"/>
      <c r="H788" s="7"/>
      <c r="I788" s="7"/>
      <c r="J788" s="7"/>
      <c r="K788" s="7"/>
      <c r="L788" s="7"/>
      <c r="M788" s="7"/>
      <c r="N788" s="7"/>
      <c r="O788" s="7"/>
      <c r="P788" s="7"/>
      <c r="Q788" s="7"/>
      <c r="R788" s="7"/>
      <c r="S788" s="7"/>
      <c r="T788" s="7"/>
      <c r="U788" s="7"/>
      <c r="V788" s="7"/>
      <c r="W788" s="7"/>
    </row>
    <row r="789" spans="1:23" ht="11.25" customHeight="1">
      <c r="A789" s="7"/>
      <c r="B789" s="7"/>
      <c r="C789" s="7"/>
      <c r="D789" s="7"/>
      <c r="E789" s="7"/>
      <c r="F789" s="7"/>
      <c r="G789" s="7"/>
      <c r="H789" s="7"/>
      <c r="I789" s="7"/>
      <c r="J789" s="7"/>
      <c r="K789" s="7"/>
      <c r="L789" s="7"/>
      <c r="M789" s="7"/>
      <c r="N789" s="7"/>
      <c r="O789" s="7"/>
      <c r="P789" s="7"/>
      <c r="Q789" s="7"/>
      <c r="R789" s="7"/>
      <c r="S789" s="7"/>
      <c r="T789" s="7"/>
      <c r="U789" s="7"/>
      <c r="V789" s="7"/>
      <c r="W789" s="7"/>
    </row>
    <row r="790" spans="1:23" ht="11.25" customHeight="1">
      <c r="A790" s="7"/>
      <c r="B790" s="7"/>
      <c r="C790" s="7"/>
      <c r="D790" s="7"/>
      <c r="E790" s="7"/>
      <c r="F790" s="7"/>
      <c r="G790" s="7"/>
      <c r="H790" s="7"/>
      <c r="I790" s="7"/>
      <c r="J790" s="7"/>
      <c r="K790" s="7"/>
      <c r="L790" s="7"/>
      <c r="M790" s="7"/>
      <c r="N790" s="7"/>
      <c r="O790" s="7"/>
      <c r="P790" s="7"/>
      <c r="Q790" s="7"/>
      <c r="R790" s="7"/>
      <c r="S790" s="7"/>
      <c r="T790" s="7"/>
      <c r="U790" s="7"/>
      <c r="V790" s="7"/>
      <c r="W790" s="7"/>
    </row>
    <row r="791" spans="1:23" ht="11.25" customHeight="1">
      <c r="A791" s="7"/>
      <c r="B791" s="7"/>
      <c r="C791" s="7"/>
      <c r="D791" s="7"/>
      <c r="E791" s="7"/>
      <c r="F791" s="7"/>
      <c r="G791" s="7"/>
      <c r="H791" s="7"/>
      <c r="I791" s="7"/>
      <c r="J791" s="7"/>
      <c r="K791" s="7"/>
      <c r="L791" s="7"/>
      <c r="M791" s="7"/>
      <c r="N791" s="7"/>
      <c r="O791" s="7"/>
      <c r="P791" s="7"/>
      <c r="Q791" s="7"/>
      <c r="R791" s="7"/>
      <c r="S791" s="7"/>
      <c r="T791" s="7"/>
      <c r="U791" s="7"/>
      <c r="V791" s="7"/>
      <c r="W791" s="7"/>
    </row>
    <row r="792" spans="1:23" ht="11.25" customHeight="1">
      <c r="A792" s="7"/>
      <c r="B792" s="7"/>
      <c r="C792" s="7"/>
      <c r="D792" s="7"/>
      <c r="E792" s="7"/>
      <c r="F792" s="7"/>
      <c r="G792" s="7"/>
      <c r="H792" s="7"/>
      <c r="I792" s="7"/>
      <c r="J792" s="7"/>
      <c r="K792" s="7"/>
      <c r="L792" s="7"/>
      <c r="M792" s="7"/>
      <c r="N792" s="7"/>
      <c r="O792" s="7"/>
      <c r="P792" s="7"/>
      <c r="Q792" s="7"/>
      <c r="R792" s="7"/>
      <c r="S792" s="7"/>
      <c r="T792" s="7"/>
      <c r="U792" s="7"/>
      <c r="V792" s="7"/>
      <c r="W792" s="7"/>
    </row>
    <row r="793" spans="1:23" ht="11.25" customHeight="1">
      <c r="A793" s="7"/>
      <c r="B793" s="7"/>
      <c r="C793" s="7"/>
      <c r="D793" s="7"/>
      <c r="E793" s="7"/>
      <c r="F793" s="7"/>
      <c r="G793" s="7"/>
      <c r="H793" s="7"/>
      <c r="I793" s="7"/>
      <c r="J793" s="7"/>
      <c r="K793" s="7"/>
      <c r="L793" s="7"/>
      <c r="M793" s="7"/>
      <c r="N793" s="7"/>
      <c r="O793" s="7"/>
      <c r="P793" s="7"/>
      <c r="Q793" s="7"/>
      <c r="R793" s="7"/>
      <c r="S793" s="7"/>
      <c r="T793" s="7"/>
      <c r="U793" s="7"/>
      <c r="V793" s="7"/>
      <c r="W793" s="7"/>
    </row>
    <row r="794" spans="1:23" ht="11.25" customHeight="1">
      <c r="A794" s="7"/>
      <c r="B794" s="7"/>
      <c r="C794" s="7"/>
      <c r="D794" s="7"/>
      <c r="E794" s="7"/>
      <c r="F794" s="7"/>
      <c r="G794" s="7"/>
      <c r="H794" s="7"/>
      <c r="I794" s="7"/>
      <c r="J794" s="7"/>
      <c r="K794" s="7"/>
      <c r="L794" s="7"/>
      <c r="M794" s="7"/>
      <c r="N794" s="7"/>
      <c r="O794" s="7"/>
      <c r="P794" s="7"/>
      <c r="Q794" s="7"/>
      <c r="R794" s="7"/>
      <c r="S794" s="7"/>
      <c r="T794" s="7"/>
      <c r="U794" s="7"/>
      <c r="V794" s="7"/>
      <c r="W794" s="7"/>
    </row>
    <row r="795" spans="1:23" ht="11.25" customHeight="1">
      <c r="A795" s="7"/>
      <c r="B795" s="7"/>
      <c r="C795" s="7"/>
      <c r="D795" s="7"/>
      <c r="E795" s="7"/>
      <c r="F795" s="7"/>
      <c r="G795" s="7"/>
      <c r="H795" s="7"/>
      <c r="I795" s="7"/>
      <c r="J795" s="7"/>
      <c r="K795" s="7"/>
      <c r="L795" s="7"/>
      <c r="M795" s="7"/>
      <c r="N795" s="7"/>
      <c r="O795" s="7"/>
      <c r="P795" s="7"/>
      <c r="Q795" s="7"/>
      <c r="R795" s="7"/>
      <c r="S795" s="7"/>
      <c r="T795" s="7"/>
      <c r="U795" s="7"/>
      <c r="V795" s="7"/>
      <c r="W795" s="7"/>
    </row>
    <row r="796" spans="1:23" ht="11.25" customHeight="1">
      <c r="A796" s="7"/>
      <c r="B796" s="7"/>
      <c r="C796" s="7"/>
      <c r="D796" s="7"/>
      <c r="E796" s="7"/>
      <c r="F796" s="7"/>
      <c r="G796" s="7"/>
      <c r="H796" s="7"/>
      <c r="I796" s="7"/>
      <c r="J796" s="7"/>
      <c r="K796" s="7"/>
      <c r="L796" s="7"/>
      <c r="M796" s="7"/>
      <c r="N796" s="7"/>
      <c r="O796" s="7"/>
      <c r="P796" s="7"/>
      <c r="Q796" s="7"/>
      <c r="R796" s="7"/>
      <c r="S796" s="7"/>
      <c r="T796" s="7"/>
      <c r="U796" s="7"/>
      <c r="V796" s="7"/>
      <c r="W796" s="7"/>
    </row>
    <row r="797" spans="1:23" ht="11.25" customHeight="1">
      <c r="A797" s="7"/>
      <c r="B797" s="7"/>
      <c r="C797" s="7"/>
      <c r="D797" s="7"/>
      <c r="E797" s="7"/>
      <c r="F797" s="7"/>
      <c r="G797" s="7"/>
      <c r="H797" s="7"/>
      <c r="I797" s="7"/>
      <c r="J797" s="7"/>
      <c r="K797" s="7"/>
      <c r="L797" s="7"/>
      <c r="M797" s="7"/>
      <c r="N797" s="7"/>
      <c r="O797" s="7"/>
      <c r="P797" s="7"/>
      <c r="Q797" s="7"/>
      <c r="R797" s="7"/>
      <c r="S797" s="7"/>
      <c r="T797" s="7"/>
      <c r="U797" s="7"/>
      <c r="V797" s="7"/>
      <c r="W797" s="7"/>
    </row>
    <row r="798" spans="1:23" ht="11.25" customHeight="1">
      <c r="A798" s="7"/>
      <c r="B798" s="7"/>
      <c r="C798" s="7"/>
      <c r="D798" s="7"/>
      <c r="E798" s="7"/>
      <c r="F798" s="7"/>
      <c r="G798" s="7"/>
      <c r="H798" s="7"/>
      <c r="I798" s="7"/>
      <c r="J798" s="7"/>
      <c r="K798" s="7"/>
      <c r="L798" s="7"/>
      <c r="M798" s="7"/>
      <c r="N798" s="7"/>
      <c r="O798" s="7"/>
      <c r="P798" s="7"/>
      <c r="Q798" s="7"/>
      <c r="R798" s="7"/>
      <c r="S798" s="7"/>
      <c r="T798" s="7"/>
      <c r="U798" s="7"/>
      <c r="V798" s="7"/>
      <c r="W798" s="7"/>
    </row>
    <row r="799" spans="1:23" ht="11.25" customHeight="1">
      <c r="A799" s="7"/>
      <c r="B799" s="7"/>
      <c r="C799" s="7"/>
      <c r="D799" s="7"/>
      <c r="E799" s="7"/>
      <c r="F799" s="7"/>
      <c r="G799" s="7"/>
      <c r="H799" s="7"/>
      <c r="I799" s="7"/>
      <c r="J799" s="7"/>
      <c r="K799" s="7"/>
      <c r="L799" s="7"/>
      <c r="M799" s="7"/>
      <c r="N799" s="7"/>
      <c r="O799" s="7"/>
      <c r="P799" s="7"/>
      <c r="Q799" s="7"/>
      <c r="R799" s="7"/>
      <c r="S799" s="7"/>
      <c r="T799" s="7"/>
      <c r="U799" s="7"/>
      <c r="V799" s="7"/>
      <c r="W799" s="7"/>
    </row>
    <row r="800" spans="1:23" ht="11.25" customHeight="1">
      <c r="A800" s="7"/>
      <c r="B800" s="7"/>
      <c r="C800" s="7"/>
      <c r="D800" s="7"/>
      <c r="E800" s="7"/>
      <c r="F800" s="7"/>
      <c r="G800" s="7"/>
      <c r="H800" s="7"/>
      <c r="I800" s="7"/>
      <c r="J800" s="7"/>
      <c r="K800" s="7"/>
      <c r="L800" s="7"/>
      <c r="M800" s="7"/>
      <c r="N800" s="7"/>
      <c r="O800" s="7"/>
      <c r="P800" s="7"/>
      <c r="Q800" s="7"/>
      <c r="R800" s="7"/>
      <c r="S800" s="7"/>
      <c r="T800" s="7"/>
      <c r="U800" s="7"/>
      <c r="V800" s="7"/>
      <c r="W800" s="7"/>
    </row>
    <row r="801" spans="1:23" ht="11.25" customHeight="1">
      <c r="A801" s="7"/>
      <c r="B801" s="7"/>
      <c r="C801" s="7"/>
      <c r="D801" s="7"/>
      <c r="E801" s="7"/>
      <c r="F801" s="7"/>
      <c r="G801" s="7"/>
      <c r="H801" s="7"/>
      <c r="I801" s="7"/>
      <c r="J801" s="7"/>
      <c r="K801" s="7"/>
      <c r="L801" s="7"/>
      <c r="M801" s="7"/>
      <c r="N801" s="7"/>
      <c r="O801" s="7"/>
      <c r="P801" s="7"/>
      <c r="Q801" s="7"/>
      <c r="R801" s="7"/>
      <c r="S801" s="7"/>
      <c r="T801" s="7"/>
      <c r="U801" s="7"/>
      <c r="V801" s="7"/>
      <c r="W801" s="7"/>
    </row>
    <row r="802" spans="1:23" ht="11.25" customHeight="1">
      <c r="A802" s="7"/>
      <c r="B802" s="7"/>
      <c r="C802" s="7"/>
      <c r="D802" s="7"/>
      <c r="E802" s="7"/>
      <c r="F802" s="7"/>
      <c r="G802" s="7"/>
      <c r="H802" s="7"/>
      <c r="I802" s="7"/>
      <c r="J802" s="7"/>
      <c r="K802" s="7"/>
      <c r="L802" s="7"/>
      <c r="M802" s="7"/>
      <c r="N802" s="7"/>
      <c r="O802" s="7"/>
      <c r="P802" s="7"/>
      <c r="Q802" s="7"/>
      <c r="R802" s="7"/>
      <c r="S802" s="7"/>
      <c r="T802" s="7"/>
      <c r="U802" s="7"/>
      <c r="V802" s="7"/>
      <c r="W802" s="7"/>
    </row>
    <row r="803" spans="1:23" ht="11.25" customHeight="1">
      <c r="A803" s="7"/>
      <c r="B803" s="7"/>
      <c r="C803" s="7"/>
      <c r="D803" s="7"/>
      <c r="E803" s="7"/>
      <c r="F803" s="7"/>
      <c r="G803" s="7"/>
      <c r="H803" s="7"/>
      <c r="I803" s="7"/>
      <c r="J803" s="7"/>
      <c r="K803" s="7"/>
      <c r="L803" s="7"/>
      <c r="M803" s="7"/>
      <c r="N803" s="7"/>
      <c r="O803" s="7"/>
      <c r="P803" s="7"/>
      <c r="Q803" s="7"/>
      <c r="R803" s="7"/>
      <c r="S803" s="7"/>
      <c r="T803" s="7"/>
      <c r="U803" s="7"/>
      <c r="V803" s="7"/>
      <c r="W803" s="7"/>
    </row>
    <row r="804" spans="1:23" ht="11.25" customHeight="1">
      <c r="A804" s="7"/>
      <c r="B804" s="7"/>
      <c r="C804" s="7"/>
      <c r="D804" s="7"/>
      <c r="E804" s="7"/>
      <c r="F804" s="7"/>
      <c r="G804" s="7"/>
      <c r="H804" s="7"/>
      <c r="I804" s="7"/>
      <c r="J804" s="7"/>
      <c r="K804" s="7"/>
      <c r="L804" s="7"/>
      <c r="M804" s="7"/>
      <c r="N804" s="7"/>
      <c r="O804" s="7"/>
      <c r="P804" s="7"/>
      <c r="Q804" s="7"/>
      <c r="R804" s="7"/>
      <c r="S804" s="7"/>
      <c r="T804" s="7"/>
      <c r="U804" s="7"/>
      <c r="V804" s="7"/>
      <c r="W804" s="7"/>
    </row>
    <row r="805" spans="1:23" ht="11.25" customHeight="1">
      <c r="A805" s="7"/>
      <c r="B805" s="7"/>
      <c r="C805" s="7"/>
      <c r="D805" s="7"/>
      <c r="E805" s="7"/>
      <c r="F805" s="7"/>
      <c r="G805" s="7"/>
      <c r="H805" s="7"/>
      <c r="I805" s="7"/>
      <c r="J805" s="7"/>
      <c r="K805" s="7"/>
      <c r="L805" s="7"/>
      <c r="M805" s="7"/>
      <c r="N805" s="7"/>
      <c r="O805" s="7"/>
      <c r="P805" s="7"/>
      <c r="Q805" s="7"/>
      <c r="R805" s="7"/>
      <c r="S805" s="7"/>
      <c r="T805" s="7"/>
      <c r="U805" s="7"/>
      <c r="V805" s="7"/>
      <c r="W805" s="7"/>
    </row>
    <row r="806" spans="1:23" ht="11.25" customHeight="1">
      <c r="A806" s="7"/>
      <c r="B806" s="7"/>
      <c r="C806" s="7"/>
      <c r="D806" s="7"/>
      <c r="E806" s="7"/>
      <c r="F806" s="7"/>
      <c r="G806" s="7"/>
      <c r="H806" s="7"/>
      <c r="I806" s="7"/>
      <c r="J806" s="7"/>
      <c r="K806" s="7"/>
      <c r="L806" s="7"/>
      <c r="M806" s="7"/>
      <c r="N806" s="7"/>
      <c r="O806" s="7"/>
      <c r="P806" s="7"/>
      <c r="Q806" s="7"/>
      <c r="R806" s="7"/>
      <c r="S806" s="7"/>
      <c r="T806" s="7"/>
      <c r="U806" s="7"/>
      <c r="V806" s="7"/>
      <c r="W806" s="7"/>
    </row>
    <row r="807" spans="1:23" ht="11.25" customHeight="1">
      <c r="A807" s="7"/>
      <c r="B807" s="7"/>
      <c r="C807" s="7"/>
      <c r="D807" s="7"/>
      <c r="E807" s="7"/>
      <c r="F807" s="7"/>
      <c r="G807" s="7"/>
      <c r="H807" s="7"/>
      <c r="I807" s="7"/>
      <c r="J807" s="7"/>
      <c r="K807" s="7"/>
      <c r="L807" s="7"/>
      <c r="M807" s="7"/>
      <c r="N807" s="7"/>
      <c r="O807" s="7"/>
      <c r="P807" s="7"/>
      <c r="Q807" s="7"/>
      <c r="R807" s="7"/>
      <c r="S807" s="7"/>
      <c r="T807" s="7"/>
      <c r="U807" s="7"/>
      <c r="V807" s="7"/>
      <c r="W807" s="7"/>
    </row>
    <row r="808" spans="1:23" ht="11.25" customHeight="1">
      <c r="A808" s="7"/>
      <c r="B808" s="7"/>
      <c r="C808" s="7"/>
      <c r="D808" s="7"/>
      <c r="E808" s="7"/>
      <c r="F808" s="7"/>
      <c r="G808" s="7"/>
      <c r="H808" s="7"/>
      <c r="I808" s="7"/>
      <c r="J808" s="7"/>
      <c r="K808" s="7"/>
      <c r="L808" s="7"/>
      <c r="M808" s="7"/>
      <c r="N808" s="7"/>
      <c r="O808" s="7"/>
      <c r="P808" s="7"/>
      <c r="Q808" s="7"/>
      <c r="R808" s="7"/>
      <c r="S808" s="7"/>
      <c r="T808" s="7"/>
      <c r="U808" s="7"/>
      <c r="V808" s="7"/>
      <c r="W808" s="7"/>
    </row>
    <row r="809" spans="1:23" ht="11.25" customHeight="1">
      <c r="A809" s="7"/>
      <c r="B809" s="7"/>
      <c r="C809" s="7"/>
      <c r="D809" s="7"/>
      <c r="E809" s="7"/>
      <c r="F809" s="7"/>
      <c r="G809" s="7"/>
      <c r="H809" s="7"/>
      <c r="I809" s="7"/>
      <c r="J809" s="7"/>
      <c r="K809" s="7"/>
      <c r="L809" s="7"/>
      <c r="M809" s="7"/>
      <c r="N809" s="7"/>
      <c r="O809" s="7"/>
      <c r="P809" s="7"/>
      <c r="Q809" s="7"/>
      <c r="R809" s="7"/>
      <c r="S809" s="7"/>
      <c r="T809" s="7"/>
      <c r="U809" s="7"/>
      <c r="V809" s="7"/>
      <c r="W809" s="7"/>
    </row>
    <row r="810" spans="1:23" ht="11.25" customHeight="1">
      <c r="A810" s="7"/>
      <c r="B810" s="7"/>
      <c r="C810" s="7"/>
      <c r="D810" s="7"/>
      <c r="E810" s="7"/>
      <c r="F810" s="7"/>
      <c r="G810" s="7"/>
      <c r="H810" s="7"/>
      <c r="I810" s="7"/>
      <c r="J810" s="7"/>
      <c r="K810" s="7"/>
      <c r="L810" s="7"/>
      <c r="M810" s="7"/>
      <c r="N810" s="7"/>
      <c r="O810" s="7"/>
      <c r="P810" s="7"/>
      <c r="Q810" s="7"/>
      <c r="R810" s="7"/>
      <c r="S810" s="7"/>
      <c r="T810" s="7"/>
      <c r="U810" s="7"/>
      <c r="V810" s="7"/>
      <c r="W810" s="7"/>
    </row>
    <row r="811" spans="1:23" ht="11.25" customHeight="1">
      <c r="A811" s="7"/>
      <c r="B811" s="7"/>
      <c r="C811" s="7"/>
      <c r="D811" s="7"/>
      <c r="E811" s="7"/>
      <c r="F811" s="7"/>
      <c r="G811" s="7"/>
      <c r="H811" s="7"/>
      <c r="I811" s="7"/>
      <c r="J811" s="7"/>
      <c r="K811" s="7"/>
      <c r="L811" s="7"/>
      <c r="M811" s="7"/>
      <c r="N811" s="7"/>
      <c r="O811" s="7"/>
      <c r="P811" s="7"/>
      <c r="Q811" s="7"/>
      <c r="R811" s="7"/>
      <c r="S811" s="7"/>
      <c r="T811" s="7"/>
      <c r="U811" s="7"/>
      <c r="V811" s="7"/>
      <c r="W811" s="7"/>
    </row>
    <row r="812" spans="1:23" ht="11.25" customHeight="1">
      <c r="A812" s="7"/>
      <c r="B812" s="7"/>
      <c r="C812" s="7"/>
      <c r="D812" s="7"/>
      <c r="E812" s="7"/>
      <c r="F812" s="7"/>
      <c r="G812" s="7"/>
      <c r="H812" s="7"/>
      <c r="I812" s="7"/>
      <c r="J812" s="7"/>
      <c r="K812" s="7"/>
      <c r="L812" s="7"/>
      <c r="M812" s="7"/>
      <c r="N812" s="7"/>
      <c r="O812" s="7"/>
      <c r="P812" s="7"/>
      <c r="Q812" s="7"/>
      <c r="R812" s="7"/>
      <c r="S812" s="7"/>
      <c r="T812" s="7"/>
      <c r="U812" s="7"/>
      <c r="V812" s="7"/>
      <c r="W812" s="7"/>
    </row>
    <row r="813" spans="1:23" ht="11.25" customHeight="1">
      <c r="A813" s="7"/>
      <c r="B813" s="7"/>
      <c r="C813" s="7"/>
      <c r="D813" s="7"/>
      <c r="E813" s="7"/>
      <c r="F813" s="7"/>
      <c r="G813" s="7"/>
      <c r="H813" s="7"/>
      <c r="I813" s="7"/>
      <c r="J813" s="7"/>
      <c r="K813" s="7"/>
      <c r="L813" s="7"/>
      <c r="M813" s="7"/>
      <c r="N813" s="7"/>
      <c r="O813" s="7"/>
      <c r="P813" s="7"/>
      <c r="Q813" s="7"/>
      <c r="R813" s="7"/>
      <c r="S813" s="7"/>
      <c r="T813" s="7"/>
      <c r="U813" s="7"/>
      <c r="V813" s="7"/>
      <c r="W813" s="7"/>
    </row>
    <row r="814" spans="1:23" ht="11.25" customHeight="1">
      <c r="A814" s="7"/>
      <c r="B814" s="7"/>
      <c r="C814" s="7"/>
      <c r="D814" s="7"/>
      <c r="E814" s="7"/>
      <c r="F814" s="7"/>
      <c r="G814" s="7"/>
      <c r="H814" s="7"/>
      <c r="I814" s="7"/>
      <c r="J814" s="7"/>
      <c r="K814" s="7"/>
      <c r="L814" s="7"/>
      <c r="M814" s="7"/>
      <c r="N814" s="7"/>
      <c r="O814" s="7"/>
      <c r="P814" s="7"/>
      <c r="Q814" s="7"/>
      <c r="R814" s="7"/>
      <c r="S814" s="7"/>
      <c r="T814" s="7"/>
      <c r="U814" s="7"/>
      <c r="V814" s="7"/>
      <c r="W814" s="7"/>
    </row>
    <row r="815" spans="1:23" ht="11.25" customHeight="1">
      <c r="A815" s="7"/>
      <c r="B815" s="7"/>
      <c r="C815" s="7"/>
      <c r="D815" s="7"/>
      <c r="E815" s="7"/>
      <c r="F815" s="7"/>
      <c r="G815" s="7"/>
      <c r="H815" s="7"/>
      <c r="I815" s="7"/>
      <c r="J815" s="7"/>
      <c r="K815" s="7"/>
      <c r="L815" s="7"/>
      <c r="M815" s="7"/>
      <c r="N815" s="7"/>
      <c r="O815" s="7"/>
      <c r="P815" s="7"/>
      <c r="Q815" s="7"/>
      <c r="R815" s="7"/>
      <c r="S815" s="7"/>
      <c r="T815" s="7"/>
      <c r="U815" s="7"/>
      <c r="V815" s="7"/>
      <c r="W815" s="7"/>
    </row>
    <row r="816" spans="1:23" ht="11.25" customHeight="1">
      <c r="A816" s="7"/>
      <c r="B816" s="7"/>
      <c r="C816" s="7"/>
      <c r="D816" s="7"/>
      <c r="E816" s="7"/>
      <c r="F816" s="7"/>
      <c r="G816" s="7"/>
      <c r="H816" s="7"/>
      <c r="I816" s="7"/>
      <c r="J816" s="7"/>
      <c r="K816" s="7"/>
      <c r="L816" s="7"/>
      <c r="M816" s="7"/>
      <c r="N816" s="7"/>
      <c r="O816" s="7"/>
      <c r="P816" s="7"/>
      <c r="Q816" s="7"/>
      <c r="R816" s="7"/>
      <c r="S816" s="7"/>
      <c r="T816" s="7"/>
      <c r="U816" s="7"/>
      <c r="V816" s="7"/>
      <c r="W816" s="7"/>
    </row>
    <row r="817" spans="1:23" ht="11.25" customHeight="1">
      <c r="A817" s="7"/>
      <c r="B817" s="7"/>
      <c r="C817" s="7"/>
      <c r="D817" s="7"/>
      <c r="E817" s="7"/>
      <c r="F817" s="7"/>
      <c r="G817" s="7"/>
      <c r="H817" s="7"/>
      <c r="I817" s="7"/>
      <c r="J817" s="7"/>
      <c r="K817" s="7"/>
      <c r="L817" s="7"/>
      <c r="M817" s="7"/>
      <c r="N817" s="7"/>
      <c r="O817" s="7"/>
      <c r="P817" s="7"/>
      <c r="Q817" s="7"/>
      <c r="R817" s="7"/>
      <c r="S817" s="7"/>
      <c r="T817" s="7"/>
      <c r="U817" s="7"/>
      <c r="V817" s="7"/>
      <c r="W817" s="7"/>
    </row>
    <row r="818" spans="1:23" ht="11.25" customHeight="1">
      <c r="A818" s="7"/>
      <c r="B818" s="7"/>
      <c r="C818" s="7"/>
      <c r="D818" s="7"/>
      <c r="E818" s="7"/>
      <c r="F818" s="7"/>
      <c r="G818" s="7"/>
      <c r="H818" s="7"/>
      <c r="I818" s="7"/>
      <c r="J818" s="7"/>
      <c r="K818" s="7"/>
      <c r="L818" s="7"/>
      <c r="M818" s="7"/>
      <c r="N818" s="7"/>
      <c r="O818" s="7"/>
      <c r="P818" s="7"/>
      <c r="Q818" s="7"/>
      <c r="R818" s="7"/>
      <c r="S818" s="7"/>
      <c r="T818" s="7"/>
      <c r="U818" s="7"/>
      <c r="V818" s="7"/>
      <c r="W818" s="7"/>
    </row>
    <row r="819" spans="1:23" ht="11.25" customHeight="1">
      <c r="A819" s="7"/>
      <c r="B819" s="7"/>
      <c r="C819" s="7"/>
      <c r="D819" s="7"/>
      <c r="E819" s="7"/>
      <c r="F819" s="7"/>
      <c r="G819" s="7"/>
      <c r="H819" s="7"/>
      <c r="I819" s="7"/>
      <c r="J819" s="7"/>
      <c r="K819" s="7"/>
      <c r="L819" s="7"/>
      <c r="M819" s="7"/>
      <c r="N819" s="7"/>
      <c r="O819" s="7"/>
      <c r="P819" s="7"/>
      <c r="Q819" s="7"/>
      <c r="R819" s="7"/>
      <c r="S819" s="7"/>
      <c r="T819" s="7"/>
      <c r="U819" s="7"/>
      <c r="V819" s="7"/>
      <c r="W819" s="7"/>
    </row>
    <row r="820" spans="1:23" ht="11.25" customHeight="1">
      <c r="A820" s="7"/>
      <c r="B820" s="7"/>
      <c r="C820" s="7"/>
      <c r="D820" s="7"/>
      <c r="E820" s="7"/>
      <c r="F820" s="7"/>
      <c r="G820" s="7"/>
      <c r="H820" s="7"/>
      <c r="I820" s="7"/>
      <c r="J820" s="7"/>
      <c r="K820" s="7"/>
      <c r="L820" s="7"/>
      <c r="M820" s="7"/>
      <c r="N820" s="7"/>
      <c r="O820" s="7"/>
      <c r="P820" s="7"/>
      <c r="Q820" s="7"/>
      <c r="R820" s="7"/>
      <c r="S820" s="7"/>
      <c r="T820" s="7"/>
      <c r="U820" s="7"/>
      <c r="V820" s="7"/>
      <c r="W820" s="7"/>
    </row>
    <row r="821" spans="1:23" ht="11.25" customHeight="1">
      <c r="A821" s="7"/>
      <c r="B821" s="7"/>
      <c r="C821" s="7"/>
      <c r="D821" s="7"/>
      <c r="E821" s="7"/>
      <c r="F821" s="7"/>
      <c r="G821" s="7"/>
      <c r="H821" s="7"/>
      <c r="I821" s="7"/>
      <c r="J821" s="7"/>
      <c r="K821" s="7"/>
      <c r="L821" s="7"/>
      <c r="M821" s="7"/>
      <c r="N821" s="7"/>
      <c r="O821" s="7"/>
      <c r="P821" s="7"/>
      <c r="Q821" s="7"/>
      <c r="R821" s="7"/>
      <c r="S821" s="7"/>
      <c r="T821" s="7"/>
      <c r="U821" s="7"/>
      <c r="V821" s="7"/>
      <c r="W821" s="7"/>
    </row>
    <row r="822" spans="1:23" ht="11.25" customHeight="1">
      <c r="A822" s="7"/>
      <c r="B822" s="7"/>
      <c r="C822" s="7"/>
      <c r="D822" s="7"/>
      <c r="E822" s="7"/>
      <c r="F822" s="7"/>
      <c r="G822" s="7"/>
      <c r="H822" s="7"/>
      <c r="I822" s="7"/>
      <c r="J822" s="7"/>
      <c r="K822" s="7"/>
      <c r="L822" s="7"/>
      <c r="M822" s="7"/>
      <c r="N822" s="7"/>
      <c r="O822" s="7"/>
      <c r="P822" s="7"/>
      <c r="Q822" s="7"/>
      <c r="R822" s="7"/>
      <c r="S822" s="7"/>
      <c r="T822" s="7"/>
      <c r="U822" s="7"/>
      <c r="V822" s="7"/>
      <c r="W822" s="7"/>
    </row>
    <row r="823" spans="1:23" ht="11.25" customHeight="1">
      <c r="A823" s="7"/>
      <c r="B823" s="7"/>
      <c r="C823" s="7"/>
      <c r="D823" s="7"/>
      <c r="E823" s="7"/>
      <c r="F823" s="7"/>
      <c r="G823" s="7"/>
      <c r="H823" s="7"/>
      <c r="I823" s="7"/>
      <c r="J823" s="7"/>
      <c r="K823" s="7"/>
      <c r="L823" s="7"/>
      <c r="M823" s="7"/>
      <c r="N823" s="7"/>
      <c r="O823" s="7"/>
      <c r="P823" s="7"/>
      <c r="Q823" s="7"/>
      <c r="R823" s="7"/>
      <c r="S823" s="7"/>
      <c r="T823" s="7"/>
      <c r="U823" s="7"/>
      <c r="V823" s="7"/>
      <c r="W823" s="7"/>
    </row>
    <row r="824" spans="1:23" ht="11.25" customHeight="1">
      <c r="A824" s="7"/>
      <c r="B824" s="7"/>
      <c r="C824" s="7"/>
      <c r="D824" s="7"/>
      <c r="E824" s="7"/>
      <c r="F824" s="7"/>
      <c r="G824" s="7"/>
      <c r="H824" s="7"/>
      <c r="I824" s="7"/>
      <c r="J824" s="7"/>
      <c r="K824" s="7"/>
      <c r="L824" s="7"/>
      <c r="M824" s="7"/>
      <c r="N824" s="7"/>
      <c r="O824" s="7"/>
      <c r="P824" s="7"/>
      <c r="Q824" s="7"/>
      <c r="R824" s="7"/>
      <c r="S824" s="7"/>
      <c r="T824" s="7"/>
      <c r="U824" s="7"/>
      <c r="V824" s="7"/>
      <c r="W824" s="7"/>
    </row>
    <row r="825" spans="1:23" ht="11.25" customHeight="1">
      <c r="A825" s="7"/>
      <c r="B825" s="7"/>
      <c r="C825" s="7"/>
      <c r="D825" s="7"/>
      <c r="E825" s="7"/>
      <c r="F825" s="7"/>
      <c r="G825" s="7"/>
      <c r="H825" s="7"/>
      <c r="I825" s="7"/>
      <c r="J825" s="7"/>
      <c r="K825" s="7"/>
      <c r="L825" s="7"/>
      <c r="M825" s="7"/>
      <c r="N825" s="7"/>
      <c r="O825" s="7"/>
      <c r="P825" s="7"/>
      <c r="Q825" s="7"/>
      <c r="R825" s="7"/>
      <c r="S825" s="7"/>
      <c r="T825" s="7"/>
      <c r="U825" s="7"/>
      <c r="V825" s="7"/>
      <c r="W825" s="7"/>
    </row>
    <row r="826" spans="1:23" ht="11.25" customHeight="1">
      <c r="A826" s="7"/>
      <c r="B826" s="7"/>
      <c r="C826" s="7"/>
      <c r="D826" s="7"/>
      <c r="E826" s="7"/>
      <c r="F826" s="7"/>
      <c r="G826" s="7"/>
      <c r="H826" s="7"/>
      <c r="I826" s="7"/>
      <c r="J826" s="7"/>
      <c r="K826" s="7"/>
      <c r="L826" s="7"/>
      <c r="M826" s="7"/>
      <c r="N826" s="7"/>
      <c r="O826" s="7"/>
      <c r="P826" s="7"/>
      <c r="Q826" s="7"/>
      <c r="R826" s="7"/>
      <c r="S826" s="7"/>
      <c r="T826" s="7"/>
      <c r="U826" s="7"/>
      <c r="V826" s="7"/>
      <c r="W826" s="7"/>
    </row>
    <row r="827" spans="1:23" ht="11.25" customHeight="1">
      <c r="A827" s="7"/>
      <c r="B827" s="7"/>
      <c r="C827" s="7"/>
      <c r="D827" s="7"/>
      <c r="E827" s="7"/>
      <c r="F827" s="7"/>
      <c r="G827" s="7"/>
      <c r="H827" s="7"/>
      <c r="I827" s="7"/>
      <c r="J827" s="7"/>
      <c r="K827" s="7"/>
      <c r="L827" s="7"/>
      <c r="M827" s="7"/>
      <c r="N827" s="7"/>
      <c r="O827" s="7"/>
      <c r="P827" s="7"/>
      <c r="Q827" s="7"/>
      <c r="R827" s="7"/>
      <c r="S827" s="7"/>
      <c r="T827" s="7"/>
      <c r="U827" s="7"/>
      <c r="V827" s="7"/>
      <c r="W827" s="7"/>
    </row>
    <row r="828" spans="1:23" ht="11.25" customHeight="1">
      <c r="A828" s="7"/>
      <c r="B828" s="7"/>
      <c r="C828" s="7"/>
      <c r="D828" s="7"/>
      <c r="E828" s="7"/>
      <c r="F828" s="7"/>
      <c r="G828" s="7"/>
      <c r="H828" s="7"/>
      <c r="I828" s="7"/>
      <c r="J828" s="7"/>
      <c r="K828" s="7"/>
      <c r="L828" s="7"/>
      <c r="M828" s="7"/>
      <c r="N828" s="7"/>
      <c r="O828" s="7"/>
      <c r="P828" s="7"/>
      <c r="Q828" s="7"/>
      <c r="R828" s="7"/>
      <c r="S828" s="7"/>
      <c r="T828" s="7"/>
      <c r="U828" s="7"/>
      <c r="V828" s="7"/>
      <c r="W828" s="7"/>
    </row>
    <row r="829" spans="1:23" ht="11.25" customHeight="1">
      <c r="A829" s="7"/>
      <c r="B829" s="7"/>
      <c r="C829" s="7"/>
      <c r="D829" s="7"/>
      <c r="E829" s="7"/>
      <c r="F829" s="7"/>
      <c r="G829" s="7"/>
      <c r="H829" s="7"/>
      <c r="I829" s="7"/>
      <c r="J829" s="7"/>
      <c r="K829" s="7"/>
      <c r="L829" s="7"/>
      <c r="M829" s="7"/>
      <c r="N829" s="7"/>
      <c r="O829" s="7"/>
      <c r="P829" s="7"/>
      <c r="Q829" s="7"/>
      <c r="R829" s="7"/>
      <c r="S829" s="7"/>
      <c r="T829" s="7"/>
      <c r="U829" s="7"/>
      <c r="V829" s="7"/>
      <c r="W829" s="7"/>
    </row>
    <row r="830" spans="1:23" ht="11.25" customHeight="1">
      <c r="A830" s="7"/>
      <c r="B830" s="7"/>
      <c r="C830" s="7"/>
      <c r="D830" s="7"/>
      <c r="E830" s="7"/>
      <c r="F830" s="7"/>
      <c r="G830" s="7"/>
      <c r="H830" s="7"/>
      <c r="I830" s="7"/>
      <c r="J830" s="7"/>
      <c r="K830" s="7"/>
      <c r="L830" s="7"/>
      <c r="M830" s="7"/>
      <c r="N830" s="7"/>
      <c r="O830" s="7"/>
      <c r="P830" s="7"/>
      <c r="Q830" s="7"/>
      <c r="R830" s="7"/>
      <c r="S830" s="7"/>
      <c r="T830" s="7"/>
      <c r="U830" s="7"/>
      <c r="V830" s="7"/>
      <c r="W830" s="7"/>
    </row>
    <row r="831" spans="1:23" ht="11.25" customHeight="1">
      <c r="A831" s="7"/>
      <c r="B831" s="7"/>
      <c r="C831" s="7"/>
      <c r="D831" s="7"/>
      <c r="E831" s="7"/>
      <c r="F831" s="7"/>
      <c r="G831" s="7"/>
      <c r="H831" s="7"/>
      <c r="I831" s="7"/>
      <c r="J831" s="7"/>
      <c r="K831" s="7"/>
      <c r="L831" s="7"/>
      <c r="M831" s="7"/>
      <c r="N831" s="7"/>
      <c r="O831" s="7"/>
      <c r="P831" s="7"/>
      <c r="Q831" s="7"/>
      <c r="R831" s="7"/>
      <c r="S831" s="7"/>
      <c r="T831" s="7"/>
      <c r="U831" s="7"/>
      <c r="V831" s="7"/>
      <c r="W831" s="7"/>
    </row>
    <row r="832" spans="1:23" ht="11.25" customHeight="1">
      <c r="A832" s="7"/>
      <c r="B832" s="7"/>
      <c r="C832" s="7"/>
      <c r="D832" s="7"/>
      <c r="E832" s="7"/>
      <c r="F832" s="7"/>
      <c r="G832" s="7"/>
      <c r="H832" s="7"/>
      <c r="I832" s="7"/>
      <c r="J832" s="7"/>
      <c r="K832" s="7"/>
      <c r="L832" s="7"/>
      <c r="M832" s="7"/>
      <c r="N832" s="7"/>
      <c r="O832" s="7"/>
      <c r="P832" s="7"/>
      <c r="Q832" s="7"/>
      <c r="R832" s="7"/>
      <c r="S832" s="7"/>
      <c r="T832" s="7"/>
      <c r="U832" s="7"/>
      <c r="V832" s="7"/>
      <c r="W832" s="7"/>
    </row>
    <row r="833" spans="1:23" ht="11.25" customHeight="1">
      <c r="A833" s="7"/>
      <c r="B833" s="7"/>
      <c r="C833" s="7"/>
      <c r="D833" s="7"/>
      <c r="E833" s="7"/>
      <c r="F833" s="7"/>
      <c r="G833" s="7"/>
      <c r="H833" s="7"/>
      <c r="I833" s="7"/>
      <c r="J833" s="7"/>
      <c r="K833" s="7"/>
      <c r="L833" s="7"/>
      <c r="M833" s="7"/>
      <c r="N833" s="7"/>
      <c r="O833" s="7"/>
      <c r="P833" s="7"/>
      <c r="Q833" s="7"/>
      <c r="R833" s="7"/>
      <c r="S833" s="7"/>
      <c r="T833" s="7"/>
      <c r="U833" s="7"/>
      <c r="V833" s="7"/>
      <c r="W833" s="7"/>
    </row>
    <row r="834" spans="1:23" ht="11.25" customHeight="1">
      <c r="A834" s="7"/>
      <c r="B834" s="7"/>
      <c r="C834" s="7"/>
      <c r="D834" s="7"/>
      <c r="E834" s="7"/>
      <c r="F834" s="7"/>
      <c r="G834" s="7"/>
      <c r="H834" s="7"/>
      <c r="I834" s="7"/>
      <c r="J834" s="7"/>
      <c r="K834" s="7"/>
      <c r="L834" s="7"/>
      <c r="M834" s="7"/>
      <c r="N834" s="7"/>
      <c r="O834" s="7"/>
      <c r="P834" s="7"/>
      <c r="Q834" s="7"/>
      <c r="R834" s="7"/>
      <c r="S834" s="7"/>
      <c r="T834" s="7"/>
      <c r="U834" s="7"/>
      <c r="V834" s="7"/>
      <c r="W834" s="7"/>
    </row>
    <row r="835" spans="1:23" ht="11.25" customHeight="1">
      <c r="A835" s="7"/>
      <c r="B835" s="7"/>
      <c r="C835" s="7"/>
      <c r="D835" s="7"/>
      <c r="E835" s="7"/>
      <c r="F835" s="7"/>
      <c r="G835" s="7"/>
      <c r="H835" s="7"/>
      <c r="I835" s="7"/>
      <c r="J835" s="7"/>
      <c r="K835" s="7"/>
      <c r="L835" s="7"/>
      <c r="M835" s="7"/>
      <c r="N835" s="7"/>
      <c r="O835" s="7"/>
      <c r="P835" s="7"/>
      <c r="Q835" s="7"/>
      <c r="R835" s="7"/>
      <c r="S835" s="7"/>
      <c r="T835" s="7"/>
      <c r="U835" s="7"/>
      <c r="V835" s="7"/>
      <c r="W835" s="7"/>
    </row>
    <row r="836" spans="1:23" ht="11.25" customHeight="1">
      <c r="A836" s="7"/>
      <c r="B836" s="7"/>
      <c r="C836" s="7"/>
      <c r="D836" s="7"/>
      <c r="E836" s="7"/>
      <c r="F836" s="7"/>
      <c r="G836" s="7"/>
      <c r="H836" s="7"/>
      <c r="I836" s="7"/>
      <c r="J836" s="7"/>
      <c r="K836" s="7"/>
      <c r="L836" s="7"/>
      <c r="M836" s="7"/>
      <c r="N836" s="7"/>
      <c r="O836" s="7"/>
      <c r="P836" s="7"/>
      <c r="Q836" s="7"/>
      <c r="R836" s="7"/>
      <c r="S836" s="7"/>
      <c r="T836" s="7"/>
      <c r="U836" s="7"/>
      <c r="V836" s="7"/>
      <c r="W836" s="7"/>
    </row>
    <row r="837" spans="1:23" ht="11.25" customHeight="1">
      <c r="A837" s="7"/>
      <c r="B837" s="7"/>
      <c r="C837" s="7"/>
      <c r="D837" s="7"/>
      <c r="E837" s="7"/>
      <c r="F837" s="7"/>
      <c r="G837" s="7"/>
      <c r="H837" s="7"/>
      <c r="I837" s="7"/>
      <c r="J837" s="7"/>
      <c r="K837" s="7"/>
      <c r="L837" s="7"/>
      <c r="M837" s="7"/>
      <c r="N837" s="7"/>
      <c r="O837" s="7"/>
      <c r="P837" s="7"/>
      <c r="Q837" s="7"/>
      <c r="R837" s="7"/>
      <c r="S837" s="7"/>
      <c r="T837" s="7"/>
      <c r="U837" s="7"/>
      <c r="V837" s="7"/>
      <c r="W837" s="7"/>
    </row>
    <row r="838" spans="1:23" ht="11.25" customHeight="1">
      <c r="A838" s="7"/>
      <c r="B838" s="7"/>
      <c r="C838" s="7"/>
      <c r="D838" s="7"/>
      <c r="E838" s="7"/>
      <c r="F838" s="7"/>
      <c r="G838" s="7"/>
      <c r="H838" s="7"/>
      <c r="I838" s="7"/>
      <c r="J838" s="7"/>
      <c r="K838" s="7"/>
      <c r="L838" s="7"/>
      <c r="M838" s="7"/>
      <c r="N838" s="7"/>
      <c r="O838" s="7"/>
      <c r="P838" s="7"/>
      <c r="Q838" s="7"/>
      <c r="R838" s="7"/>
      <c r="S838" s="7"/>
      <c r="T838" s="7"/>
      <c r="U838" s="7"/>
      <c r="V838" s="7"/>
      <c r="W838" s="7"/>
    </row>
    <row r="839" spans="1:23" ht="11.25" customHeight="1">
      <c r="A839" s="7"/>
      <c r="B839" s="7"/>
      <c r="C839" s="7"/>
      <c r="D839" s="7"/>
      <c r="E839" s="7"/>
      <c r="F839" s="7"/>
      <c r="G839" s="7"/>
      <c r="H839" s="7"/>
      <c r="I839" s="7"/>
      <c r="J839" s="7"/>
      <c r="K839" s="7"/>
      <c r="L839" s="7"/>
      <c r="M839" s="7"/>
      <c r="N839" s="7"/>
      <c r="O839" s="7"/>
      <c r="P839" s="7"/>
      <c r="Q839" s="7"/>
      <c r="R839" s="7"/>
      <c r="S839" s="7"/>
      <c r="T839" s="7"/>
      <c r="U839" s="7"/>
      <c r="V839" s="7"/>
      <c r="W839" s="7"/>
    </row>
    <row r="840" spans="1:23" ht="11.25" customHeight="1">
      <c r="A840" s="7"/>
      <c r="B840" s="7"/>
      <c r="C840" s="7"/>
      <c r="D840" s="7"/>
      <c r="E840" s="7"/>
      <c r="F840" s="7"/>
      <c r="G840" s="7"/>
      <c r="H840" s="7"/>
      <c r="I840" s="7"/>
      <c r="J840" s="7"/>
      <c r="K840" s="7"/>
      <c r="L840" s="7"/>
      <c r="M840" s="7"/>
      <c r="N840" s="7"/>
      <c r="O840" s="7"/>
      <c r="P840" s="7"/>
      <c r="Q840" s="7"/>
      <c r="R840" s="7"/>
      <c r="S840" s="7"/>
      <c r="T840" s="7"/>
      <c r="U840" s="7"/>
      <c r="V840" s="7"/>
      <c r="W840" s="7"/>
    </row>
    <row r="841" spans="1:23" ht="11.25" customHeight="1">
      <c r="A841" s="7"/>
      <c r="B841" s="7"/>
      <c r="C841" s="7"/>
      <c r="D841" s="7"/>
      <c r="E841" s="7"/>
      <c r="F841" s="7"/>
      <c r="G841" s="7"/>
      <c r="H841" s="7"/>
      <c r="I841" s="7"/>
      <c r="J841" s="7"/>
      <c r="K841" s="7"/>
      <c r="L841" s="7"/>
      <c r="M841" s="7"/>
      <c r="N841" s="7"/>
      <c r="O841" s="7"/>
      <c r="P841" s="7"/>
      <c r="Q841" s="7"/>
      <c r="R841" s="7"/>
      <c r="S841" s="7"/>
      <c r="T841" s="7"/>
      <c r="U841" s="7"/>
      <c r="V841" s="7"/>
      <c r="W841" s="7"/>
    </row>
    <row r="842" spans="1:23" ht="11.25" customHeight="1">
      <c r="A842" s="7"/>
      <c r="B842" s="7"/>
      <c r="C842" s="7"/>
      <c r="D842" s="7"/>
      <c r="E842" s="7"/>
      <c r="F842" s="7"/>
      <c r="G842" s="7"/>
      <c r="H842" s="7"/>
      <c r="I842" s="7"/>
      <c r="J842" s="7"/>
      <c r="K842" s="7"/>
      <c r="L842" s="7"/>
      <c r="M842" s="7"/>
      <c r="N842" s="7"/>
      <c r="O842" s="7"/>
      <c r="P842" s="7"/>
      <c r="Q842" s="7"/>
      <c r="R842" s="7"/>
      <c r="S842" s="7"/>
      <c r="T842" s="7"/>
      <c r="U842" s="7"/>
      <c r="V842" s="7"/>
      <c r="W842" s="7"/>
    </row>
    <row r="843" spans="1:23" ht="11.25" customHeight="1">
      <c r="A843" s="7"/>
      <c r="B843" s="7"/>
      <c r="C843" s="7"/>
      <c r="D843" s="7"/>
      <c r="E843" s="7"/>
      <c r="F843" s="7"/>
      <c r="G843" s="7"/>
      <c r="H843" s="7"/>
      <c r="I843" s="7"/>
      <c r="J843" s="7"/>
      <c r="K843" s="7"/>
      <c r="L843" s="7"/>
      <c r="M843" s="7"/>
      <c r="N843" s="7"/>
      <c r="O843" s="7"/>
      <c r="P843" s="7"/>
      <c r="Q843" s="7"/>
      <c r="R843" s="7"/>
      <c r="S843" s="7"/>
      <c r="T843" s="7"/>
      <c r="U843" s="7"/>
      <c r="V843" s="7"/>
      <c r="W843" s="7"/>
    </row>
    <row r="844" spans="1:23" ht="11.25" customHeight="1">
      <c r="A844" s="7"/>
      <c r="B844" s="7"/>
      <c r="C844" s="7"/>
      <c r="D844" s="7"/>
      <c r="E844" s="7"/>
      <c r="F844" s="7"/>
      <c r="G844" s="7"/>
      <c r="H844" s="7"/>
      <c r="I844" s="7"/>
      <c r="J844" s="7"/>
      <c r="K844" s="7"/>
      <c r="L844" s="7"/>
      <c r="M844" s="7"/>
      <c r="N844" s="7"/>
      <c r="O844" s="7"/>
      <c r="P844" s="7"/>
      <c r="Q844" s="7"/>
      <c r="R844" s="7"/>
      <c r="S844" s="7"/>
      <c r="T844" s="7"/>
      <c r="U844" s="7"/>
      <c r="V844" s="7"/>
      <c r="W844" s="7"/>
    </row>
    <row r="845" spans="1:23" ht="11.25" customHeight="1">
      <c r="A845" s="7"/>
      <c r="B845" s="7"/>
      <c r="C845" s="7"/>
      <c r="D845" s="7"/>
      <c r="E845" s="7"/>
      <c r="F845" s="7"/>
      <c r="G845" s="7"/>
      <c r="H845" s="7"/>
      <c r="I845" s="7"/>
      <c r="J845" s="7"/>
      <c r="K845" s="7"/>
      <c r="L845" s="7"/>
      <c r="M845" s="7"/>
      <c r="N845" s="7"/>
      <c r="O845" s="7"/>
      <c r="P845" s="7"/>
      <c r="Q845" s="7"/>
      <c r="R845" s="7"/>
      <c r="S845" s="7"/>
      <c r="T845" s="7"/>
      <c r="U845" s="7"/>
      <c r="V845" s="7"/>
      <c r="W845" s="7"/>
    </row>
    <row r="846" spans="1:23" ht="11.25" customHeight="1">
      <c r="A846" s="7"/>
      <c r="B846" s="7"/>
      <c r="C846" s="7"/>
      <c r="D846" s="7"/>
      <c r="E846" s="7"/>
      <c r="F846" s="7"/>
      <c r="G846" s="7"/>
      <c r="H846" s="7"/>
      <c r="I846" s="7"/>
      <c r="J846" s="7"/>
      <c r="K846" s="7"/>
      <c r="L846" s="7"/>
      <c r="M846" s="7"/>
      <c r="N846" s="7"/>
      <c r="O846" s="7"/>
      <c r="P846" s="7"/>
      <c r="Q846" s="7"/>
      <c r="R846" s="7"/>
      <c r="S846" s="7"/>
      <c r="T846" s="7"/>
      <c r="U846" s="7"/>
      <c r="V846" s="7"/>
      <c r="W846" s="7"/>
    </row>
    <row r="847" spans="1:23" ht="11.25" customHeight="1">
      <c r="A847" s="7"/>
      <c r="B847" s="7"/>
      <c r="C847" s="7"/>
      <c r="D847" s="7"/>
      <c r="E847" s="7"/>
      <c r="F847" s="7"/>
      <c r="G847" s="7"/>
      <c r="H847" s="7"/>
      <c r="I847" s="7"/>
      <c r="J847" s="7"/>
      <c r="K847" s="7"/>
      <c r="L847" s="7"/>
      <c r="M847" s="7"/>
      <c r="N847" s="7"/>
      <c r="O847" s="7"/>
      <c r="P847" s="7"/>
      <c r="Q847" s="7"/>
      <c r="R847" s="7"/>
      <c r="S847" s="7"/>
      <c r="T847" s="7"/>
      <c r="U847" s="7"/>
      <c r="V847" s="7"/>
      <c r="W847" s="7"/>
    </row>
    <row r="848" spans="1:23" ht="11.25" customHeight="1">
      <c r="A848" s="7"/>
      <c r="B848" s="7"/>
      <c r="C848" s="7"/>
      <c r="D848" s="7"/>
      <c r="E848" s="7"/>
      <c r="F848" s="7"/>
      <c r="G848" s="7"/>
      <c r="H848" s="7"/>
      <c r="I848" s="7"/>
      <c r="J848" s="7"/>
      <c r="K848" s="7"/>
      <c r="L848" s="7"/>
      <c r="M848" s="7"/>
      <c r="N848" s="7"/>
      <c r="O848" s="7"/>
      <c r="P848" s="7"/>
      <c r="Q848" s="7"/>
      <c r="R848" s="7"/>
      <c r="S848" s="7"/>
      <c r="T848" s="7"/>
      <c r="U848" s="7"/>
      <c r="V848" s="7"/>
      <c r="W848" s="7"/>
    </row>
    <row r="849" spans="1:23" ht="11.25" customHeight="1">
      <c r="A849" s="7"/>
      <c r="B849" s="7"/>
      <c r="C849" s="7"/>
      <c r="D849" s="7"/>
      <c r="E849" s="7"/>
      <c r="F849" s="7"/>
      <c r="G849" s="7"/>
      <c r="H849" s="7"/>
      <c r="I849" s="7"/>
      <c r="J849" s="7"/>
      <c r="K849" s="7"/>
      <c r="L849" s="7"/>
      <c r="M849" s="7"/>
      <c r="N849" s="7"/>
      <c r="O849" s="7"/>
      <c r="P849" s="7"/>
      <c r="Q849" s="7"/>
      <c r="R849" s="7"/>
      <c r="S849" s="7"/>
      <c r="T849" s="7"/>
      <c r="U849" s="7"/>
      <c r="V849" s="7"/>
      <c r="W849" s="7"/>
    </row>
    <row r="850" spans="1:23" ht="11.25" customHeight="1">
      <c r="A850" s="7"/>
      <c r="B850" s="7"/>
      <c r="C850" s="7"/>
      <c r="D850" s="7"/>
      <c r="E850" s="7"/>
      <c r="F850" s="7"/>
      <c r="G850" s="7"/>
      <c r="H850" s="7"/>
      <c r="I850" s="7"/>
      <c r="J850" s="7"/>
      <c r="K850" s="7"/>
      <c r="L850" s="7"/>
      <c r="M850" s="7"/>
      <c r="N850" s="7"/>
      <c r="O850" s="7"/>
      <c r="P850" s="7"/>
      <c r="Q850" s="7"/>
      <c r="R850" s="7"/>
      <c r="S850" s="7"/>
      <c r="T850" s="7"/>
      <c r="U850" s="7"/>
      <c r="V850" s="7"/>
      <c r="W850" s="7"/>
    </row>
    <row r="851" spans="1:23" ht="11.25" customHeight="1">
      <c r="A851" s="7"/>
      <c r="B851" s="7"/>
      <c r="C851" s="7"/>
      <c r="D851" s="7"/>
      <c r="E851" s="7"/>
      <c r="F851" s="7"/>
      <c r="G851" s="7"/>
      <c r="H851" s="7"/>
      <c r="I851" s="7"/>
      <c r="J851" s="7"/>
      <c r="K851" s="7"/>
      <c r="L851" s="7"/>
      <c r="M851" s="7"/>
      <c r="N851" s="7"/>
      <c r="O851" s="7"/>
      <c r="P851" s="7"/>
      <c r="Q851" s="7"/>
      <c r="R851" s="7"/>
      <c r="S851" s="7"/>
      <c r="T851" s="7"/>
      <c r="U851" s="7"/>
      <c r="V851" s="7"/>
      <c r="W851" s="7"/>
    </row>
    <row r="852" spans="1:23" ht="11.25" customHeight="1">
      <c r="A852" s="7"/>
      <c r="B852" s="7"/>
      <c r="C852" s="7"/>
      <c r="D852" s="7"/>
      <c r="E852" s="7"/>
      <c r="F852" s="7"/>
      <c r="G852" s="7"/>
      <c r="H852" s="7"/>
      <c r="I852" s="7"/>
      <c r="J852" s="7"/>
      <c r="K852" s="7"/>
      <c r="L852" s="7"/>
      <c r="M852" s="7"/>
      <c r="N852" s="7"/>
      <c r="O852" s="7"/>
      <c r="P852" s="7"/>
      <c r="Q852" s="7"/>
      <c r="R852" s="7"/>
      <c r="S852" s="7"/>
      <c r="T852" s="7"/>
      <c r="U852" s="7"/>
      <c r="V852" s="7"/>
      <c r="W852" s="7"/>
    </row>
    <row r="853" spans="1:23" ht="11.25" customHeight="1">
      <c r="A853" s="7"/>
      <c r="B853" s="7"/>
      <c r="C853" s="7"/>
      <c r="D853" s="7"/>
      <c r="E853" s="7"/>
      <c r="F853" s="7"/>
      <c r="G853" s="7"/>
      <c r="H853" s="7"/>
      <c r="I853" s="7"/>
      <c r="J853" s="7"/>
      <c r="K853" s="7"/>
      <c r="L853" s="7"/>
      <c r="M853" s="7"/>
      <c r="N853" s="7"/>
      <c r="O853" s="7"/>
      <c r="P853" s="7"/>
      <c r="Q853" s="7"/>
      <c r="R853" s="7"/>
      <c r="S853" s="7"/>
      <c r="T853" s="7"/>
      <c r="U853" s="7"/>
      <c r="V853" s="7"/>
      <c r="W853" s="7"/>
    </row>
    <row r="854" spans="1:23" ht="11.25" customHeight="1">
      <c r="A854" s="7"/>
      <c r="B854" s="7"/>
      <c r="C854" s="7"/>
      <c r="D854" s="7"/>
      <c r="E854" s="7"/>
      <c r="F854" s="7"/>
      <c r="G854" s="7"/>
      <c r="H854" s="7"/>
      <c r="I854" s="7"/>
      <c r="J854" s="7"/>
      <c r="K854" s="7"/>
      <c r="L854" s="7"/>
      <c r="M854" s="7"/>
      <c r="N854" s="7"/>
      <c r="O854" s="7"/>
      <c r="P854" s="7"/>
      <c r="Q854" s="7"/>
      <c r="R854" s="7"/>
      <c r="S854" s="7"/>
      <c r="T854" s="7"/>
      <c r="U854" s="7"/>
      <c r="V854" s="7"/>
      <c r="W854" s="7"/>
    </row>
    <row r="855" spans="1:23" ht="11.25" customHeight="1">
      <c r="A855" s="7"/>
      <c r="B855" s="7"/>
      <c r="C855" s="7"/>
      <c r="D855" s="7"/>
      <c r="E855" s="7"/>
      <c r="F855" s="7"/>
      <c r="G855" s="7"/>
      <c r="H855" s="7"/>
      <c r="I855" s="7"/>
      <c r="J855" s="7"/>
      <c r="K855" s="7"/>
      <c r="L855" s="7"/>
      <c r="M855" s="7"/>
      <c r="N855" s="7"/>
      <c r="O855" s="7"/>
      <c r="P855" s="7"/>
      <c r="Q855" s="7"/>
      <c r="R855" s="7"/>
      <c r="S855" s="7"/>
      <c r="T855" s="7"/>
      <c r="U855" s="7"/>
      <c r="V855" s="7"/>
      <c r="W855" s="7"/>
    </row>
    <row r="856" spans="1:23" ht="11.25" customHeight="1">
      <c r="A856" s="7"/>
      <c r="B856" s="7"/>
      <c r="C856" s="7"/>
      <c r="D856" s="7"/>
      <c r="E856" s="7"/>
      <c r="F856" s="7"/>
      <c r="G856" s="7"/>
      <c r="H856" s="7"/>
      <c r="I856" s="7"/>
      <c r="J856" s="7"/>
      <c r="K856" s="7"/>
      <c r="L856" s="7"/>
      <c r="M856" s="7"/>
      <c r="N856" s="7"/>
      <c r="O856" s="7"/>
      <c r="P856" s="7"/>
      <c r="Q856" s="7"/>
      <c r="R856" s="7"/>
      <c r="S856" s="7"/>
      <c r="T856" s="7"/>
      <c r="U856" s="7"/>
      <c r="V856" s="7"/>
      <c r="W856" s="7"/>
    </row>
    <row r="857" spans="1:23" ht="11.25" customHeight="1">
      <c r="A857" s="7"/>
      <c r="B857" s="7"/>
      <c r="C857" s="7"/>
      <c r="D857" s="7"/>
      <c r="E857" s="7"/>
      <c r="F857" s="7"/>
      <c r="G857" s="7"/>
      <c r="H857" s="7"/>
      <c r="I857" s="7"/>
      <c r="J857" s="7"/>
      <c r="K857" s="7"/>
      <c r="L857" s="7"/>
      <c r="M857" s="7"/>
      <c r="N857" s="7"/>
      <c r="O857" s="7"/>
      <c r="P857" s="7"/>
      <c r="Q857" s="7"/>
      <c r="R857" s="7"/>
      <c r="S857" s="7"/>
      <c r="T857" s="7"/>
      <c r="U857" s="7"/>
      <c r="V857" s="7"/>
      <c r="W857" s="7"/>
    </row>
    <row r="858" spans="1:23" ht="11.25" customHeight="1">
      <c r="A858" s="7"/>
      <c r="B858" s="7"/>
      <c r="C858" s="7"/>
      <c r="D858" s="7"/>
      <c r="E858" s="7"/>
      <c r="F858" s="7"/>
      <c r="G858" s="7"/>
      <c r="H858" s="7"/>
      <c r="I858" s="7"/>
      <c r="J858" s="7"/>
      <c r="K858" s="7"/>
      <c r="L858" s="7"/>
      <c r="M858" s="7"/>
      <c r="N858" s="7"/>
      <c r="O858" s="7"/>
      <c r="P858" s="7"/>
      <c r="Q858" s="7"/>
      <c r="R858" s="7"/>
      <c r="S858" s="7"/>
      <c r="T858" s="7"/>
      <c r="U858" s="7"/>
      <c r="V858" s="7"/>
      <c r="W858" s="7"/>
    </row>
    <row r="859" spans="1:23" ht="11.25" customHeight="1">
      <c r="A859" s="7"/>
      <c r="B859" s="7"/>
      <c r="C859" s="7"/>
      <c r="D859" s="7"/>
      <c r="E859" s="7"/>
      <c r="F859" s="7"/>
      <c r="G859" s="7"/>
      <c r="H859" s="7"/>
      <c r="I859" s="7"/>
      <c r="J859" s="7"/>
      <c r="K859" s="7"/>
      <c r="L859" s="7"/>
      <c r="M859" s="7"/>
      <c r="N859" s="7"/>
      <c r="O859" s="7"/>
      <c r="P859" s="7"/>
      <c r="Q859" s="7"/>
      <c r="R859" s="7"/>
      <c r="S859" s="7"/>
      <c r="T859" s="7"/>
      <c r="U859" s="7"/>
      <c r="V859" s="7"/>
      <c r="W859" s="7"/>
    </row>
    <row r="860" spans="1:23" ht="11.25" customHeight="1">
      <c r="A860" s="7"/>
      <c r="B860" s="7"/>
      <c r="C860" s="7"/>
      <c r="D860" s="7"/>
      <c r="E860" s="7"/>
      <c r="F860" s="7"/>
      <c r="G860" s="7"/>
      <c r="H860" s="7"/>
      <c r="I860" s="7"/>
      <c r="J860" s="7"/>
      <c r="K860" s="7"/>
      <c r="L860" s="7"/>
      <c r="M860" s="7"/>
      <c r="N860" s="7"/>
      <c r="O860" s="7"/>
      <c r="P860" s="7"/>
      <c r="Q860" s="7"/>
      <c r="R860" s="7"/>
      <c r="S860" s="7"/>
      <c r="T860" s="7"/>
      <c r="U860" s="7"/>
      <c r="V860" s="7"/>
      <c r="W860" s="7"/>
    </row>
    <row r="861" spans="1:23" ht="11.25" customHeight="1">
      <c r="A861" s="7"/>
      <c r="B861" s="7"/>
      <c r="C861" s="7"/>
      <c r="D861" s="7"/>
      <c r="E861" s="7"/>
      <c r="F861" s="7"/>
      <c r="G861" s="7"/>
      <c r="H861" s="7"/>
      <c r="I861" s="7"/>
      <c r="J861" s="7"/>
      <c r="K861" s="7"/>
      <c r="L861" s="7"/>
      <c r="M861" s="7"/>
      <c r="N861" s="7"/>
      <c r="O861" s="7"/>
      <c r="P861" s="7"/>
      <c r="Q861" s="7"/>
      <c r="R861" s="7"/>
      <c r="S861" s="7"/>
      <c r="T861" s="7"/>
      <c r="U861" s="7"/>
      <c r="V861" s="7"/>
      <c r="W861" s="7"/>
    </row>
    <row r="862" spans="1:23" ht="11.25" customHeight="1">
      <c r="A862" s="7"/>
      <c r="B862" s="7"/>
      <c r="C862" s="7"/>
      <c r="D862" s="7"/>
      <c r="E862" s="7"/>
      <c r="F862" s="7"/>
      <c r="G862" s="7"/>
      <c r="H862" s="7"/>
      <c r="I862" s="7"/>
      <c r="J862" s="7"/>
      <c r="K862" s="7"/>
      <c r="L862" s="7"/>
      <c r="M862" s="7"/>
      <c r="N862" s="7"/>
      <c r="O862" s="7"/>
      <c r="P862" s="7"/>
      <c r="Q862" s="7"/>
      <c r="R862" s="7"/>
      <c r="S862" s="7"/>
      <c r="T862" s="7"/>
      <c r="U862" s="7"/>
      <c r="V862" s="7"/>
      <c r="W862" s="7"/>
    </row>
    <row r="863" spans="1:23" ht="11.25" customHeight="1">
      <c r="A863" s="7"/>
      <c r="B863" s="7"/>
      <c r="C863" s="7"/>
      <c r="D863" s="7"/>
      <c r="E863" s="7"/>
      <c r="F863" s="7"/>
      <c r="G863" s="7"/>
      <c r="H863" s="7"/>
      <c r="I863" s="7"/>
      <c r="J863" s="7"/>
      <c r="K863" s="7"/>
      <c r="L863" s="7"/>
      <c r="M863" s="7"/>
      <c r="N863" s="7"/>
      <c r="O863" s="7"/>
      <c r="P863" s="7"/>
      <c r="Q863" s="7"/>
      <c r="R863" s="7"/>
      <c r="S863" s="7"/>
      <c r="T863" s="7"/>
      <c r="U863" s="7"/>
      <c r="V863" s="7"/>
      <c r="W863" s="7"/>
    </row>
    <row r="864" spans="1:23" ht="11.25" customHeight="1">
      <c r="A864" s="7"/>
      <c r="B864" s="7"/>
      <c r="C864" s="7"/>
      <c r="D864" s="7"/>
      <c r="E864" s="7"/>
      <c r="F864" s="7"/>
      <c r="G864" s="7"/>
      <c r="H864" s="7"/>
      <c r="I864" s="7"/>
      <c r="J864" s="7"/>
      <c r="K864" s="7"/>
      <c r="L864" s="7"/>
      <c r="M864" s="7"/>
      <c r="N864" s="7"/>
      <c r="O864" s="7"/>
      <c r="P864" s="7"/>
      <c r="Q864" s="7"/>
      <c r="R864" s="7"/>
      <c r="S864" s="7"/>
      <c r="T864" s="7"/>
      <c r="U864" s="7"/>
      <c r="V864" s="7"/>
      <c r="W864" s="7"/>
    </row>
    <row r="865" spans="1:23" ht="11.25" customHeight="1">
      <c r="A865" s="7"/>
      <c r="B865" s="7"/>
      <c r="C865" s="7"/>
      <c r="D865" s="7"/>
      <c r="E865" s="7"/>
      <c r="F865" s="7"/>
      <c r="G865" s="7"/>
      <c r="H865" s="7"/>
      <c r="I865" s="7"/>
      <c r="J865" s="7"/>
      <c r="K865" s="7"/>
      <c r="L865" s="7"/>
      <c r="M865" s="7"/>
      <c r="N865" s="7"/>
      <c r="O865" s="7"/>
      <c r="P865" s="7"/>
      <c r="Q865" s="7"/>
      <c r="R865" s="7"/>
      <c r="S865" s="7"/>
      <c r="T865" s="7"/>
      <c r="U865" s="7"/>
      <c r="V865" s="7"/>
      <c r="W865" s="7"/>
    </row>
    <row r="866" spans="1:23" ht="11.25" customHeight="1">
      <c r="A866" s="7"/>
      <c r="B866" s="7"/>
      <c r="C866" s="7"/>
      <c r="D866" s="7"/>
      <c r="E866" s="7"/>
      <c r="F866" s="7"/>
      <c r="G866" s="7"/>
      <c r="H866" s="7"/>
      <c r="I866" s="7"/>
      <c r="J866" s="7"/>
      <c r="K866" s="7"/>
      <c r="L866" s="7"/>
      <c r="M866" s="7"/>
      <c r="N866" s="7"/>
      <c r="O866" s="7"/>
      <c r="P866" s="7"/>
      <c r="Q866" s="7"/>
      <c r="R866" s="7"/>
      <c r="S866" s="7"/>
      <c r="T866" s="7"/>
      <c r="U866" s="7"/>
      <c r="V866" s="7"/>
      <c r="W866" s="7"/>
    </row>
    <row r="867" spans="1:23" ht="11.25" customHeight="1">
      <c r="A867" s="7"/>
      <c r="B867" s="7"/>
      <c r="C867" s="7"/>
      <c r="D867" s="7"/>
      <c r="E867" s="7"/>
      <c r="F867" s="7"/>
      <c r="G867" s="7"/>
      <c r="H867" s="7"/>
      <c r="I867" s="7"/>
      <c r="J867" s="7"/>
      <c r="K867" s="7"/>
      <c r="L867" s="7"/>
      <c r="M867" s="7"/>
      <c r="N867" s="7"/>
      <c r="O867" s="7"/>
      <c r="P867" s="7"/>
      <c r="Q867" s="7"/>
      <c r="R867" s="7"/>
      <c r="S867" s="7"/>
      <c r="T867" s="7"/>
      <c r="U867" s="7"/>
      <c r="V867" s="7"/>
      <c r="W867" s="7"/>
    </row>
    <row r="868" spans="1:23" ht="11.25" customHeight="1">
      <c r="A868" s="7"/>
      <c r="B868" s="7"/>
      <c r="C868" s="7"/>
      <c r="D868" s="7"/>
      <c r="E868" s="7"/>
      <c r="F868" s="7"/>
      <c r="G868" s="7"/>
      <c r="H868" s="7"/>
      <c r="I868" s="7"/>
      <c r="J868" s="7"/>
      <c r="K868" s="7"/>
      <c r="L868" s="7"/>
      <c r="M868" s="7"/>
      <c r="N868" s="7"/>
      <c r="O868" s="7"/>
      <c r="P868" s="7"/>
      <c r="Q868" s="7"/>
      <c r="R868" s="7"/>
      <c r="S868" s="7"/>
      <c r="T868" s="7"/>
      <c r="U868" s="7"/>
      <c r="V868" s="7"/>
      <c r="W868" s="7"/>
    </row>
    <row r="869" spans="1:23" ht="11.25" customHeight="1">
      <c r="A869" s="7"/>
      <c r="B869" s="7"/>
      <c r="C869" s="7"/>
      <c r="D869" s="7"/>
      <c r="E869" s="7"/>
      <c r="F869" s="7"/>
      <c r="G869" s="7"/>
      <c r="H869" s="7"/>
      <c r="I869" s="7"/>
      <c r="J869" s="7"/>
      <c r="K869" s="7"/>
      <c r="L869" s="7"/>
      <c r="M869" s="7"/>
      <c r="N869" s="7"/>
      <c r="O869" s="7"/>
      <c r="P869" s="7"/>
      <c r="Q869" s="7"/>
      <c r="R869" s="7"/>
      <c r="S869" s="7"/>
      <c r="T869" s="7"/>
      <c r="U869" s="7"/>
      <c r="V869" s="7"/>
      <c r="W869" s="7"/>
    </row>
    <row r="870" spans="1:23" ht="11.25" customHeight="1">
      <c r="A870" s="7"/>
      <c r="B870" s="7"/>
      <c r="C870" s="7"/>
      <c r="D870" s="7"/>
      <c r="E870" s="7"/>
      <c r="F870" s="7"/>
      <c r="G870" s="7"/>
      <c r="H870" s="7"/>
      <c r="I870" s="7"/>
      <c r="J870" s="7"/>
      <c r="K870" s="7"/>
      <c r="L870" s="7"/>
      <c r="M870" s="7"/>
      <c r="N870" s="7"/>
      <c r="O870" s="7"/>
      <c r="P870" s="7"/>
      <c r="Q870" s="7"/>
      <c r="R870" s="7"/>
      <c r="S870" s="7"/>
      <c r="T870" s="7"/>
      <c r="U870" s="7"/>
      <c r="V870" s="7"/>
      <c r="W870" s="7"/>
    </row>
    <row r="871" spans="1:23" ht="11.25" customHeight="1">
      <c r="A871" s="7"/>
      <c r="B871" s="7"/>
      <c r="C871" s="7"/>
      <c r="D871" s="7"/>
      <c r="E871" s="7"/>
      <c r="F871" s="7"/>
      <c r="G871" s="7"/>
      <c r="H871" s="7"/>
      <c r="I871" s="7"/>
      <c r="J871" s="7"/>
      <c r="K871" s="7"/>
      <c r="L871" s="7"/>
      <c r="M871" s="7"/>
      <c r="N871" s="7"/>
      <c r="O871" s="7"/>
      <c r="P871" s="7"/>
      <c r="Q871" s="7"/>
      <c r="R871" s="7"/>
      <c r="S871" s="7"/>
      <c r="T871" s="7"/>
      <c r="U871" s="7"/>
      <c r="V871" s="7"/>
      <c r="W871" s="7"/>
    </row>
    <row r="872" spans="1:23" ht="11.25" customHeight="1">
      <c r="A872" s="7"/>
      <c r="B872" s="7"/>
      <c r="C872" s="7"/>
      <c r="D872" s="7"/>
      <c r="E872" s="7"/>
      <c r="F872" s="7"/>
      <c r="G872" s="7"/>
      <c r="H872" s="7"/>
      <c r="I872" s="7"/>
      <c r="J872" s="7"/>
      <c r="K872" s="7"/>
      <c r="L872" s="7"/>
      <c r="M872" s="7"/>
      <c r="N872" s="7"/>
      <c r="O872" s="7"/>
      <c r="P872" s="7"/>
      <c r="Q872" s="7"/>
      <c r="R872" s="7"/>
      <c r="S872" s="7"/>
      <c r="T872" s="7"/>
      <c r="U872" s="7"/>
      <c r="V872" s="7"/>
      <c r="W872" s="7"/>
    </row>
    <row r="873" spans="1:23" ht="11.25" customHeight="1">
      <c r="A873" s="7"/>
      <c r="B873" s="7"/>
      <c r="C873" s="7"/>
      <c r="D873" s="7"/>
      <c r="E873" s="7"/>
      <c r="F873" s="7"/>
      <c r="G873" s="7"/>
      <c r="H873" s="7"/>
      <c r="I873" s="7"/>
      <c r="J873" s="7"/>
      <c r="K873" s="7"/>
      <c r="L873" s="7"/>
      <c r="M873" s="7"/>
      <c r="N873" s="7"/>
      <c r="O873" s="7"/>
      <c r="P873" s="7"/>
      <c r="Q873" s="7"/>
      <c r="R873" s="7"/>
      <c r="S873" s="7"/>
      <c r="T873" s="7"/>
      <c r="U873" s="7"/>
      <c r="V873" s="7"/>
      <c r="W873" s="7"/>
    </row>
    <row r="874" spans="1:23" ht="11.25" customHeight="1">
      <c r="A874" s="7"/>
      <c r="B874" s="7"/>
      <c r="C874" s="7"/>
      <c r="D874" s="7"/>
      <c r="E874" s="7"/>
      <c r="F874" s="7"/>
      <c r="G874" s="7"/>
      <c r="H874" s="7"/>
      <c r="I874" s="7"/>
      <c r="J874" s="7"/>
      <c r="K874" s="7"/>
      <c r="L874" s="7"/>
      <c r="M874" s="7"/>
      <c r="N874" s="7"/>
      <c r="O874" s="7"/>
      <c r="P874" s="7"/>
      <c r="Q874" s="7"/>
      <c r="R874" s="7"/>
      <c r="S874" s="7"/>
      <c r="T874" s="7"/>
      <c r="U874" s="7"/>
      <c r="V874" s="7"/>
      <c r="W874" s="7"/>
    </row>
    <row r="875" spans="1:23" ht="11.25" customHeight="1">
      <c r="A875" s="7"/>
      <c r="B875" s="7"/>
      <c r="C875" s="7"/>
      <c r="D875" s="7"/>
      <c r="E875" s="7"/>
      <c r="F875" s="7"/>
      <c r="G875" s="7"/>
      <c r="H875" s="7"/>
      <c r="I875" s="7"/>
      <c r="J875" s="7"/>
      <c r="K875" s="7"/>
      <c r="L875" s="7"/>
      <c r="M875" s="7"/>
      <c r="N875" s="7"/>
      <c r="O875" s="7"/>
      <c r="P875" s="7"/>
      <c r="Q875" s="7"/>
      <c r="R875" s="7"/>
      <c r="S875" s="7"/>
      <c r="T875" s="7"/>
      <c r="U875" s="7"/>
      <c r="V875" s="7"/>
      <c r="W875" s="7"/>
    </row>
    <row r="876" spans="1:23" ht="11.25" customHeight="1">
      <c r="A876" s="7"/>
      <c r="B876" s="7"/>
      <c r="C876" s="7"/>
      <c r="D876" s="7"/>
      <c r="E876" s="7"/>
      <c r="F876" s="7"/>
      <c r="G876" s="7"/>
      <c r="H876" s="7"/>
      <c r="I876" s="7"/>
      <c r="J876" s="7"/>
      <c r="K876" s="7"/>
      <c r="L876" s="7"/>
      <c r="M876" s="7"/>
      <c r="N876" s="7"/>
      <c r="O876" s="7"/>
      <c r="P876" s="7"/>
      <c r="Q876" s="7"/>
      <c r="R876" s="7"/>
      <c r="S876" s="7"/>
      <c r="T876" s="7"/>
      <c r="U876" s="7"/>
      <c r="V876" s="7"/>
      <c r="W876" s="7"/>
    </row>
    <row r="877" spans="1:23" ht="11.25" customHeight="1">
      <c r="A877" s="7"/>
      <c r="B877" s="7"/>
      <c r="C877" s="7"/>
      <c r="D877" s="7"/>
      <c r="E877" s="7"/>
      <c r="F877" s="7"/>
      <c r="G877" s="7"/>
      <c r="H877" s="7"/>
      <c r="I877" s="7"/>
      <c r="J877" s="7"/>
      <c r="K877" s="7"/>
      <c r="L877" s="7"/>
      <c r="M877" s="7"/>
      <c r="N877" s="7"/>
      <c r="O877" s="7"/>
      <c r="P877" s="7"/>
      <c r="Q877" s="7"/>
      <c r="R877" s="7"/>
      <c r="S877" s="7"/>
      <c r="T877" s="7"/>
      <c r="U877" s="7"/>
      <c r="V877" s="7"/>
      <c r="W877" s="7"/>
    </row>
    <row r="878" spans="1:23" ht="11.25" customHeight="1">
      <c r="A878" s="7"/>
      <c r="B878" s="7"/>
      <c r="C878" s="7"/>
      <c r="D878" s="7"/>
      <c r="E878" s="7"/>
      <c r="F878" s="7"/>
      <c r="G878" s="7"/>
      <c r="H878" s="7"/>
      <c r="I878" s="7"/>
      <c r="J878" s="7"/>
      <c r="K878" s="7"/>
      <c r="L878" s="7"/>
      <c r="M878" s="7"/>
      <c r="N878" s="7"/>
      <c r="O878" s="7"/>
      <c r="P878" s="7"/>
      <c r="Q878" s="7"/>
      <c r="R878" s="7"/>
      <c r="S878" s="7"/>
      <c r="T878" s="7"/>
      <c r="U878" s="7"/>
      <c r="V878" s="7"/>
      <c r="W878" s="7"/>
    </row>
    <row r="879" spans="1:23" ht="11.25" customHeight="1">
      <c r="A879" s="7"/>
      <c r="B879" s="7"/>
      <c r="C879" s="7"/>
      <c r="D879" s="7"/>
      <c r="E879" s="7"/>
      <c r="F879" s="7"/>
      <c r="G879" s="7"/>
      <c r="H879" s="7"/>
      <c r="I879" s="7"/>
      <c r="J879" s="7"/>
      <c r="K879" s="7"/>
      <c r="L879" s="7"/>
      <c r="M879" s="7"/>
      <c r="N879" s="7"/>
      <c r="O879" s="7"/>
      <c r="P879" s="7"/>
      <c r="Q879" s="7"/>
      <c r="R879" s="7"/>
      <c r="S879" s="7"/>
      <c r="T879" s="7"/>
      <c r="U879" s="7"/>
      <c r="V879" s="7"/>
      <c r="W879" s="7"/>
    </row>
    <row r="880" spans="1:23" ht="11.25" customHeight="1">
      <c r="A880" s="7"/>
      <c r="B880" s="7"/>
      <c r="C880" s="7"/>
      <c r="D880" s="7"/>
      <c r="E880" s="7"/>
      <c r="F880" s="7"/>
      <c r="G880" s="7"/>
      <c r="H880" s="7"/>
      <c r="I880" s="7"/>
      <c r="J880" s="7"/>
      <c r="K880" s="7"/>
      <c r="L880" s="7"/>
      <c r="M880" s="7"/>
      <c r="N880" s="7"/>
      <c r="O880" s="7"/>
      <c r="P880" s="7"/>
      <c r="Q880" s="7"/>
      <c r="R880" s="7"/>
      <c r="S880" s="7"/>
      <c r="T880" s="7"/>
      <c r="U880" s="7"/>
      <c r="V880" s="7"/>
      <c r="W880" s="7"/>
    </row>
    <row r="881" spans="1:23" ht="11.25" customHeight="1">
      <c r="A881" s="7"/>
      <c r="B881" s="7"/>
      <c r="C881" s="7"/>
      <c r="D881" s="7"/>
      <c r="E881" s="7"/>
      <c r="F881" s="7"/>
      <c r="G881" s="7"/>
      <c r="H881" s="7"/>
      <c r="I881" s="7"/>
      <c r="J881" s="7"/>
      <c r="K881" s="7"/>
      <c r="L881" s="7"/>
      <c r="M881" s="7"/>
      <c r="N881" s="7"/>
      <c r="O881" s="7"/>
      <c r="P881" s="7"/>
      <c r="Q881" s="7"/>
      <c r="R881" s="7"/>
      <c r="S881" s="7"/>
      <c r="T881" s="7"/>
      <c r="U881" s="7"/>
      <c r="V881" s="7"/>
      <c r="W881" s="7"/>
    </row>
    <row r="882" spans="1:23" ht="11.25" customHeight="1">
      <c r="A882" s="7"/>
      <c r="B882" s="7"/>
      <c r="C882" s="7"/>
      <c r="D882" s="7"/>
      <c r="E882" s="7"/>
      <c r="F882" s="7"/>
      <c r="G882" s="7"/>
      <c r="H882" s="7"/>
      <c r="I882" s="7"/>
      <c r="J882" s="7"/>
      <c r="K882" s="7"/>
      <c r="L882" s="7"/>
      <c r="M882" s="7"/>
      <c r="N882" s="7"/>
      <c r="O882" s="7"/>
      <c r="P882" s="7"/>
      <c r="Q882" s="7"/>
      <c r="R882" s="7"/>
      <c r="S882" s="7"/>
      <c r="T882" s="7"/>
      <c r="U882" s="7"/>
      <c r="V882" s="7"/>
      <c r="W882" s="7"/>
    </row>
    <row r="883" spans="1:23" ht="11.25" customHeight="1">
      <c r="A883" s="7"/>
      <c r="B883" s="7"/>
      <c r="C883" s="7"/>
      <c r="D883" s="7"/>
      <c r="E883" s="7"/>
      <c r="F883" s="7"/>
      <c r="G883" s="7"/>
      <c r="H883" s="7"/>
      <c r="I883" s="7"/>
      <c r="J883" s="7"/>
      <c r="K883" s="7"/>
      <c r="L883" s="7"/>
      <c r="M883" s="7"/>
      <c r="N883" s="7"/>
      <c r="O883" s="7"/>
      <c r="P883" s="7"/>
      <c r="Q883" s="7"/>
      <c r="R883" s="7"/>
      <c r="S883" s="7"/>
      <c r="T883" s="7"/>
      <c r="U883" s="7"/>
      <c r="V883" s="7"/>
      <c r="W883" s="7"/>
    </row>
    <row r="884" spans="1:23" ht="11.25" customHeight="1">
      <c r="A884" s="7"/>
      <c r="B884" s="7"/>
      <c r="C884" s="7"/>
      <c r="D884" s="7"/>
      <c r="E884" s="7"/>
      <c r="F884" s="7"/>
      <c r="G884" s="7"/>
      <c r="H884" s="7"/>
      <c r="I884" s="7"/>
      <c r="J884" s="7"/>
      <c r="K884" s="7"/>
      <c r="L884" s="7"/>
      <c r="M884" s="7"/>
      <c r="N884" s="7"/>
      <c r="O884" s="7"/>
      <c r="P884" s="7"/>
      <c r="Q884" s="7"/>
      <c r="R884" s="7"/>
      <c r="S884" s="7"/>
      <c r="T884" s="7"/>
      <c r="U884" s="7"/>
      <c r="V884" s="7"/>
      <c r="W884" s="7"/>
    </row>
    <row r="885" spans="1:23" ht="11.25" customHeight="1">
      <c r="A885" s="7"/>
      <c r="B885" s="7"/>
      <c r="C885" s="7"/>
      <c r="D885" s="7"/>
      <c r="E885" s="7"/>
      <c r="F885" s="7"/>
      <c r="G885" s="7"/>
      <c r="H885" s="7"/>
      <c r="I885" s="7"/>
      <c r="J885" s="7"/>
      <c r="K885" s="7"/>
      <c r="L885" s="7"/>
      <c r="M885" s="7"/>
      <c r="N885" s="7"/>
      <c r="O885" s="7"/>
      <c r="P885" s="7"/>
      <c r="Q885" s="7"/>
      <c r="R885" s="7"/>
      <c r="S885" s="7"/>
      <c r="T885" s="7"/>
      <c r="U885" s="7"/>
      <c r="V885" s="7"/>
      <c r="W885" s="7"/>
    </row>
    <row r="886" spans="1:23" ht="11.25" customHeight="1">
      <c r="A886" s="7"/>
      <c r="B886" s="7"/>
      <c r="C886" s="7"/>
      <c r="D886" s="7"/>
      <c r="E886" s="7"/>
      <c r="F886" s="7"/>
      <c r="G886" s="7"/>
      <c r="H886" s="7"/>
      <c r="I886" s="7"/>
      <c r="J886" s="7"/>
      <c r="K886" s="7"/>
      <c r="L886" s="7"/>
      <c r="M886" s="7"/>
      <c r="N886" s="7"/>
      <c r="O886" s="7"/>
      <c r="P886" s="7"/>
      <c r="Q886" s="7"/>
      <c r="R886" s="7"/>
      <c r="S886" s="7"/>
      <c r="T886" s="7"/>
      <c r="U886" s="7"/>
      <c r="V886" s="7"/>
      <c r="W886" s="7"/>
    </row>
    <row r="887" spans="1:23" ht="11.25" customHeight="1">
      <c r="A887" s="7"/>
      <c r="B887" s="7"/>
      <c r="C887" s="7"/>
      <c r="D887" s="7"/>
      <c r="E887" s="7"/>
      <c r="F887" s="7"/>
      <c r="G887" s="7"/>
      <c r="H887" s="7"/>
      <c r="I887" s="7"/>
      <c r="J887" s="7"/>
      <c r="K887" s="7"/>
      <c r="L887" s="7"/>
      <c r="M887" s="7"/>
      <c r="N887" s="7"/>
      <c r="O887" s="7"/>
      <c r="P887" s="7"/>
      <c r="Q887" s="7"/>
      <c r="R887" s="7"/>
      <c r="S887" s="7"/>
      <c r="T887" s="7"/>
      <c r="U887" s="7"/>
      <c r="V887" s="7"/>
      <c r="W887" s="7"/>
    </row>
    <row r="888" spans="1:23" ht="11.25" customHeight="1">
      <c r="A888" s="7"/>
      <c r="B888" s="7"/>
      <c r="C888" s="7"/>
      <c r="D888" s="7"/>
      <c r="E888" s="7"/>
      <c r="F888" s="7"/>
      <c r="G888" s="7"/>
      <c r="H888" s="7"/>
      <c r="I888" s="7"/>
      <c r="J888" s="7"/>
      <c r="K888" s="7"/>
      <c r="L888" s="7"/>
      <c r="M888" s="7"/>
      <c r="N888" s="7"/>
      <c r="O888" s="7"/>
      <c r="P888" s="7"/>
      <c r="Q888" s="7"/>
      <c r="R888" s="7"/>
      <c r="S888" s="7"/>
      <c r="T888" s="7"/>
      <c r="U888" s="7"/>
      <c r="V888" s="7"/>
      <c r="W888" s="7"/>
    </row>
    <row r="889" spans="1:23" ht="11.25" customHeight="1">
      <c r="A889" s="7"/>
      <c r="B889" s="7"/>
      <c r="C889" s="7"/>
      <c r="D889" s="7"/>
      <c r="E889" s="7"/>
      <c r="F889" s="7"/>
      <c r="G889" s="7"/>
      <c r="H889" s="7"/>
      <c r="I889" s="7"/>
      <c r="J889" s="7"/>
      <c r="K889" s="7"/>
      <c r="L889" s="7"/>
      <c r="M889" s="7"/>
      <c r="N889" s="7"/>
      <c r="O889" s="7"/>
      <c r="P889" s="7"/>
      <c r="Q889" s="7"/>
      <c r="R889" s="7"/>
      <c r="S889" s="7"/>
      <c r="T889" s="7"/>
      <c r="U889" s="7"/>
      <c r="V889" s="7"/>
      <c r="W889" s="7"/>
    </row>
    <row r="890" spans="1:23" ht="11.25" customHeight="1">
      <c r="A890" s="7"/>
      <c r="B890" s="7"/>
      <c r="C890" s="7"/>
      <c r="D890" s="7"/>
      <c r="E890" s="7"/>
      <c r="F890" s="7"/>
      <c r="G890" s="7"/>
      <c r="H890" s="7"/>
      <c r="I890" s="7"/>
      <c r="J890" s="7"/>
      <c r="K890" s="7"/>
      <c r="L890" s="7"/>
      <c r="M890" s="7"/>
      <c r="N890" s="7"/>
      <c r="O890" s="7"/>
      <c r="P890" s="7"/>
      <c r="Q890" s="7"/>
      <c r="R890" s="7"/>
      <c r="S890" s="7"/>
      <c r="T890" s="7"/>
      <c r="U890" s="7"/>
      <c r="V890" s="7"/>
      <c r="W890" s="7"/>
    </row>
    <row r="891" spans="1:23" ht="11.25" customHeight="1">
      <c r="A891" s="7"/>
      <c r="B891" s="7"/>
      <c r="C891" s="7"/>
      <c r="D891" s="7"/>
      <c r="E891" s="7"/>
      <c r="F891" s="7"/>
      <c r="G891" s="7"/>
      <c r="H891" s="7"/>
      <c r="I891" s="7"/>
      <c r="J891" s="7"/>
      <c r="K891" s="7"/>
      <c r="L891" s="7"/>
      <c r="M891" s="7"/>
      <c r="N891" s="7"/>
      <c r="O891" s="7"/>
      <c r="P891" s="7"/>
      <c r="Q891" s="7"/>
      <c r="R891" s="7"/>
      <c r="S891" s="7"/>
      <c r="T891" s="7"/>
      <c r="U891" s="7"/>
      <c r="V891" s="7"/>
      <c r="W891" s="7"/>
    </row>
    <row r="892" spans="1:23" ht="11.25" customHeight="1">
      <c r="A892" s="7"/>
      <c r="B892" s="7"/>
      <c r="C892" s="7"/>
      <c r="D892" s="7"/>
      <c r="E892" s="7"/>
      <c r="F892" s="7"/>
      <c r="G892" s="7"/>
      <c r="H892" s="7"/>
      <c r="I892" s="7"/>
      <c r="J892" s="7"/>
      <c r="K892" s="7"/>
      <c r="L892" s="7"/>
      <c r="M892" s="7"/>
      <c r="N892" s="7"/>
      <c r="O892" s="7"/>
      <c r="P892" s="7"/>
      <c r="Q892" s="7"/>
      <c r="R892" s="7"/>
      <c r="S892" s="7"/>
      <c r="T892" s="7"/>
      <c r="U892" s="7"/>
      <c r="V892" s="7"/>
      <c r="W892" s="7"/>
    </row>
    <row r="893" spans="1:23" ht="11.25" customHeight="1">
      <c r="A893" s="7"/>
      <c r="B893" s="7"/>
      <c r="C893" s="7"/>
      <c r="D893" s="7"/>
      <c r="E893" s="7"/>
      <c r="F893" s="7"/>
      <c r="G893" s="7"/>
      <c r="H893" s="7"/>
      <c r="I893" s="7"/>
      <c r="J893" s="7"/>
      <c r="K893" s="7"/>
      <c r="L893" s="7"/>
      <c r="M893" s="7"/>
      <c r="N893" s="7"/>
      <c r="O893" s="7"/>
      <c r="P893" s="7"/>
      <c r="Q893" s="7"/>
      <c r="R893" s="7"/>
      <c r="S893" s="7"/>
      <c r="T893" s="7"/>
      <c r="U893" s="7"/>
      <c r="V893" s="7"/>
      <c r="W893" s="7"/>
    </row>
    <row r="894" spans="1:23" ht="11.25" customHeight="1">
      <c r="A894" s="7"/>
      <c r="B894" s="7"/>
      <c r="C894" s="7"/>
      <c r="D894" s="7"/>
      <c r="E894" s="7"/>
      <c r="F894" s="7"/>
      <c r="G894" s="7"/>
      <c r="H894" s="7"/>
      <c r="I894" s="7"/>
      <c r="J894" s="7"/>
      <c r="K894" s="7"/>
      <c r="L894" s="7"/>
      <c r="M894" s="7"/>
      <c r="N894" s="7"/>
      <c r="O894" s="7"/>
      <c r="P894" s="7"/>
      <c r="Q894" s="7"/>
      <c r="R894" s="7"/>
      <c r="S894" s="7"/>
      <c r="T894" s="7"/>
      <c r="U894" s="7"/>
      <c r="V894" s="7"/>
      <c r="W894" s="7"/>
    </row>
    <row r="895" spans="1:23" ht="11.25" customHeight="1">
      <c r="A895" s="7"/>
      <c r="B895" s="7"/>
      <c r="C895" s="7"/>
      <c r="D895" s="7"/>
      <c r="E895" s="7"/>
      <c r="F895" s="7"/>
      <c r="G895" s="7"/>
      <c r="H895" s="7"/>
      <c r="I895" s="7"/>
      <c r="J895" s="7"/>
      <c r="K895" s="7"/>
      <c r="L895" s="7"/>
      <c r="M895" s="7"/>
      <c r="N895" s="7"/>
      <c r="O895" s="7"/>
      <c r="P895" s="7"/>
      <c r="Q895" s="7"/>
      <c r="R895" s="7"/>
      <c r="S895" s="7"/>
      <c r="T895" s="7"/>
      <c r="U895" s="7"/>
      <c r="V895" s="7"/>
      <c r="W895" s="7"/>
    </row>
    <row r="896" spans="1:23" ht="11.25" customHeight="1">
      <c r="A896" s="7"/>
      <c r="B896" s="7"/>
      <c r="C896" s="7"/>
      <c r="D896" s="7"/>
      <c r="E896" s="7"/>
      <c r="F896" s="7"/>
      <c r="G896" s="7"/>
      <c r="H896" s="7"/>
      <c r="I896" s="7"/>
      <c r="J896" s="7"/>
      <c r="K896" s="7"/>
      <c r="L896" s="7"/>
      <c r="M896" s="7"/>
      <c r="N896" s="7"/>
      <c r="O896" s="7"/>
      <c r="P896" s="7"/>
      <c r="Q896" s="7"/>
      <c r="R896" s="7"/>
      <c r="S896" s="7"/>
      <c r="T896" s="7"/>
      <c r="U896" s="7"/>
      <c r="V896" s="7"/>
      <c r="W896" s="7"/>
    </row>
    <row r="897" spans="1:23" ht="11.25" customHeight="1">
      <c r="A897" s="7"/>
      <c r="B897" s="7"/>
      <c r="C897" s="7"/>
      <c r="D897" s="7"/>
      <c r="E897" s="7"/>
      <c r="F897" s="7"/>
      <c r="G897" s="7"/>
      <c r="H897" s="7"/>
      <c r="I897" s="7"/>
      <c r="J897" s="7"/>
      <c r="K897" s="7"/>
      <c r="L897" s="7"/>
      <c r="M897" s="7"/>
      <c r="N897" s="7"/>
      <c r="O897" s="7"/>
      <c r="P897" s="7"/>
      <c r="Q897" s="7"/>
      <c r="R897" s="7"/>
      <c r="S897" s="7"/>
      <c r="T897" s="7"/>
      <c r="U897" s="7"/>
      <c r="V897" s="7"/>
      <c r="W897" s="7"/>
    </row>
    <row r="898" spans="1:23" ht="11.25" customHeight="1">
      <c r="A898" s="7"/>
      <c r="B898" s="7"/>
      <c r="C898" s="7"/>
      <c r="D898" s="7"/>
      <c r="E898" s="7"/>
      <c r="F898" s="7"/>
      <c r="G898" s="7"/>
      <c r="H898" s="7"/>
      <c r="I898" s="7"/>
      <c r="J898" s="7"/>
      <c r="K898" s="7"/>
      <c r="L898" s="7"/>
      <c r="M898" s="7"/>
      <c r="N898" s="7"/>
      <c r="O898" s="7"/>
      <c r="P898" s="7"/>
      <c r="Q898" s="7"/>
      <c r="R898" s="7"/>
      <c r="S898" s="7"/>
      <c r="T898" s="7"/>
      <c r="U898" s="7"/>
      <c r="V898" s="7"/>
      <c r="W898" s="7"/>
    </row>
    <row r="899" spans="1:23" ht="11.25" customHeight="1">
      <c r="A899" s="7"/>
      <c r="B899" s="7"/>
      <c r="C899" s="7"/>
      <c r="D899" s="7"/>
      <c r="E899" s="7"/>
      <c r="F899" s="7"/>
      <c r="G899" s="7"/>
      <c r="H899" s="7"/>
      <c r="I899" s="7"/>
      <c r="J899" s="7"/>
      <c r="K899" s="7"/>
      <c r="L899" s="7"/>
      <c r="M899" s="7"/>
      <c r="N899" s="7"/>
      <c r="O899" s="7"/>
      <c r="P899" s="7"/>
      <c r="Q899" s="7"/>
      <c r="R899" s="7"/>
      <c r="S899" s="7"/>
      <c r="T899" s="7"/>
      <c r="U899" s="7"/>
      <c r="V899" s="7"/>
      <c r="W899" s="7"/>
    </row>
    <row r="900" spans="1:23" ht="11.25" customHeight="1">
      <c r="A900" s="7"/>
      <c r="B900" s="7"/>
      <c r="C900" s="7"/>
      <c r="D900" s="7"/>
      <c r="E900" s="7"/>
      <c r="F900" s="7"/>
      <c r="G900" s="7"/>
      <c r="H900" s="7"/>
      <c r="I900" s="7"/>
      <c r="J900" s="7"/>
      <c r="K900" s="7"/>
      <c r="L900" s="7"/>
      <c r="M900" s="7"/>
      <c r="N900" s="7"/>
      <c r="O900" s="7"/>
      <c r="P900" s="7"/>
      <c r="Q900" s="7"/>
      <c r="R900" s="7"/>
      <c r="S900" s="7"/>
      <c r="T900" s="7"/>
      <c r="U900" s="7"/>
      <c r="V900" s="7"/>
      <c r="W900" s="7"/>
    </row>
    <row r="901" spans="1:23" ht="11.25" customHeight="1">
      <c r="A901" s="7"/>
      <c r="B901" s="7"/>
      <c r="C901" s="7"/>
      <c r="D901" s="7"/>
      <c r="E901" s="7"/>
      <c r="F901" s="7"/>
      <c r="G901" s="7"/>
      <c r="H901" s="7"/>
      <c r="I901" s="7"/>
      <c r="J901" s="7"/>
      <c r="K901" s="7"/>
      <c r="L901" s="7"/>
      <c r="M901" s="7"/>
      <c r="N901" s="7"/>
      <c r="O901" s="7"/>
      <c r="P901" s="7"/>
      <c r="Q901" s="7"/>
      <c r="R901" s="7"/>
      <c r="S901" s="7"/>
      <c r="T901" s="7"/>
      <c r="U901" s="7"/>
      <c r="V901" s="7"/>
      <c r="W901" s="7"/>
    </row>
    <row r="902" spans="1:23" ht="11.25" customHeight="1">
      <c r="A902" s="7"/>
      <c r="B902" s="7"/>
      <c r="C902" s="7"/>
      <c r="D902" s="7"/>
      <c r="E902" s="7"/>
      <c r="F902" s="7"/>
      <c r="G902" s="7"/>
      <c r="H902" s="7"/>
      <c r="I902" s="7"/>
      <c r="J902" s="7"/>
      <c r="K902" s="7"/>
      <c r="L902" s="7"/>
      <c r="M902" s="7"/>
      <c r="N902" s="7"/>
      <c r="O902" s="7"/>
      <c r="P902" s="7"/>
      <c r="Q902" s="7"/>
      <c r="R902" s="7"/>
      <c r="S902" s="7"/>
      <c r="T902" s="7"/>
      <c r="U902" s="7"/>
      <c r="V902" s="7"/>
      <c r="W902" s="7"/>
    </row>
    <row r="903" spans="1:23" ht="11.25" customHeight="1">
      <c r="A903" s="7"/>
      <c r="B903" s="7"/>
      <c r="C903" s="7"/>
      <c r="D903" s="7"/>
      <c r="E903" s="7"/>
      <c r="F903" s="7"/>
      <c r="G903" s="7"/>
      <c r="H903" s="7"/>
      <c r="I903" s="7"/>
      <c r="J903" s="7"/>
      <c r="K903" s="7"/>
      <c r="L903" s="7"/>
      <c r="M903" s="7"/>
      <c r="N903" s="7"/>
      <c r="O903" s="7"/>
      <c r="P903" s="7"/>
      <c r="Q903" s="7"/>
      <c r="R903" s="7"/>
      <c r="S903" s="7"/>
      <c r="T903" s="7"/>
      <c r="U903" s="7"/>
      <c r="V903" s="7"/>
      <c r="W903" s="7"/>
    </row>
    <row r="904" spans="1:23" ht="11.25" customHeight="1">
      <c r="A904" s="7"/>
      <c r="B904" s="7"/>
      <c r="C904" s="7"/>
      <c r="D904" s="7"/>
      <c r="E904" s="7"/>
      <c r="F904" s="7"/>
      <c r="G904" s="7"/>
      <c r="H904" s="7"/>
      <c r="I904" s="7"/>
      <c r="J904" s="7"/>
      <c r="K904" s="7"/>
      <c r="L904" s="7"/>
      <c r="M904" s="7"/>
      <c r="N904" s="7"/>
      <c r="O904" s="7"/>
      <c r="P904" s="7"/>
      <c r="Q904" s="7"/>
      <c r="R904" s="7"/>
      <c r="S904" s="7"/>
      <c r="T904" s="7"/>
      <c r="U904" s="7"/>
      <c r="V904" s="7"/>
      <c r="W904" s="7"/>
    </row>
    <row r="905" spans="1:23" ht="11.25" customHeight="1">
      <c r="A905" s="7"/>
      <c r="B905" s="7"/>
      <c r="C905" s="7"/>
      <c r="D905" s="7"/>
      <c r="E905" s="7"/>
      <c r="F905" s="7"/>
      <c r="G905" s="7"/>
      <c r="H905" s="7"/>
      <c r="I905" s="7"/>
      <c r="J905" s="7"/>
      <c r="K905" s="7"/>
      <c r="L905" s="7"/>
      <c r="M905" s="7"/>
      <c r="N905" s="7"/>
      <c r="O905" s="7"/>
      <c r="P905" s="7"/>
      <c r="Q905" s="7"/>
      <c r="R905" s="7"/>
      <c r="S905" s="7"/>
      <c r="T905" s="7"/>
      <c r="U905" s="7"/>
      <c r="V905" s="7"/>
      <c r="W905" s="7"/>
    </row>
    <row r="906" spans="1:23" ht="11.25" customHeight="1">
      <c r="A906" s="7"/>
      <c r="B906" s="7"/>
      <c r="C906" s="7"/>
      <c r="D906" s="7"/>
      <c r="E906" s="7"/>
      <c r="F906" s="7"/>
      <c r="G906" s="7"/>
      <c r="H906" s="7"/>
      <c r="I906" s="7"/>
      <c r="J906" s="7"/>
      <c r="K906" s="7"/>
      <c r="L906" s="7"/>
      <c r="M906" s="7"/>
      <c r="N906" s="7"/>
      <c r="O906" s="7"/>
      <c r="P906" s="7"/>
      <c r="Q906" s="7"/>
      <c r="R906" s="7"/>
      <c r="S906" s="7"/>
      <c r="T906" s="7"/>
      <c r="U906" s="7"/>
      <c r="V906" s="7"/>
      <c r="W906" s="7"/>
    </row>
    <row r="907" spans="1:23" ht="11.25" customHeight="1">
      <c r="A907" s="7"/>
      <c r="B907" s="7"/>
      <c r="C907" s="7"/>
      <c r="D907" s="7"/>
      <c r="E907" s="7"/>
      <c r="F907" s="7"/>
      <c r="G907" s="7"/>
      <c r="H907" s="7"/>
      <c r="I907" s="7"/>
      <c r="J907" s="7"/>
      <c r="K907" s="7"/>
      <c r="L907" s="7"/>
      <c r="M907" s="7"/>
      <c r="N907" s="7"/>
      <c r="O907" s="7"/>
      <c r="P907" s="7"/>
      <c r="Q907" s="7"/>
      <c r="R907" s="7"/>
      <c r="S907" s="7"/>
      <c r="T907" s="7"/>
      <c r="U907" s="7"/>
      <c r="V907" s="7"/>
      <c r="W907" s="7"/>
    </row>
    <row r="908" spans="1:23" ht="11.25" customHeight="1">
      <c r="A908" s="7"/>
      <c r="B908" s="7"/>
      <c r="C908" s="7"/>
      <c r="D908" s="7"/>
      <c r="E908" s="7"/>
      <c r="F908" s="7"/>
      <c r="G908" s="7"/>
      <c r="H908" s="7"/>
      <c r="I908" s="7"/>
      <c r="J908" s="7"/>
      <c r="K908" s="7"/>
      <c r="L908" s="7"/>
      <c r="M908" s="7"/>
      <c r="N908" s="7"/>
      <c r="O908" s="7"/>
      <c r="P908" s="7"/>
      <c r="Q908" s="7"/>
      <c r="R908" s="7"/>
      <c r="S908" s="7"/>
      <c r="T908" s="7"/>
      <c r="U908" s="7"/>
      <c r="V908" s="7"/>
      <c r="W908" s="7"/>
    </row>
    <row r="909" spans="1:23" ht="11.25" customHeight="1">
      <c r="A909" s="7"/>
      <c r="B909" s="7"/>
      <c r="C909" s="7"/>
      <c r="D909" s="7"/>
      <c r="E909" s="7"/>
      <c r="F909" s="7"/>
      <c r="G909" s="7"/>
      <c r="H909" s="7"/>
      <c r="I909" s="7"/>
      <c r="J909" s="7"/>
      <c r="K909" s="7"/>
      <c r="L909" s="7"/>
      <c r="M909" s="7"/>
      <c r="N909" s="7"/>
      <c r="O909" s="7"/>
      <c r="P909" s="7"/>
      <c r="Q909" s="7"/>
      <c r="R909" s="7"/>
      <c r="S909" s="7"/>
      <c r="T909" s="7"/>
      <c r="U909" s="7"/>
      <c r="V909" s="7"/>
      <c r="W909" s="7"/>
    </row>
    <row r="910" spans="1:23" ht="11.25" customHeight="1">
      <c r="A910" s="7"/>
      <c r="B910" s="7"/>
      <c r="C910" s="7"/>
      <c r="D910" s="7"/>
      <c r="E910" s="7"/>
      <c r="F910" s="7"/>
      <c r="G910" s="7"/>
      <c r="H910" s="7"/>
      <c r="I910" s="7"/>
      <c r="J910" s="7"/>
      <c r="K910" s="7"/>
      <c r="L910" s="7"/>
      <c r="M910" s="7"/>
      <c r="N910" s="7"/>
      <c r="O910" s="7"/>
      <c r="P910" s="7"/>
      <c r="Q910" s="7"/>
      <c r="R910" s="7"/>
      <c r="S910" s="7"/>
      <c r="T910" s="7"/>
      <c r="U910" s="7"/>
      <c r="V910" s="7"/>
      <c r="W910" s="7"/>
    </row>
    <row r="911" spans="1:23" ht="11.25" customHeight="1">
      <c r="A911" s="7"/>
      <c r="B911" s="7"/>
      <c r="C911" s="7"/>
      <c r="D911" s="7"/>
      <c r="E911" s="7"/>
      <c r="F911" s="7"/>
      <c r="G911" s="7"/>
      <c r="H911" s="7"/>
      <c r="I911" s="7"/>
      <c r="J911" s="7"/>
      <c r="K911" s="7"/>
      <c r="L911" s="7"/>
      <c r="M911" s="7"/>
      <c r="N911" s="7"/>
      <c r="O911" s="7"/>
      <c r="P911" s="7"/>
      <c r="Q911" s="7"/>
      <c r="R911" s="7"/>
      <c r="S911" s="7"/>
      <c r="T911" s="7"/>
      <c r="U911" s="7"/>
      <c r="V911" s="7"/>
      <c r="W911" s="7"/>
    </row>
    <row r="912" spans="1:23" ht="11.25" customHeight="1">
      <c r="A912" s="7"/>
      <c r="B912" s="7"/>
      <c r="C912" s="7"/>
      <c r="D912" s="7"/>
      <c r="E912" s="7"/>
      <c r="F912" s="7"/>
      <c r="G912" s="7"/>
      <c r="H912" s="7"/>
      <c r="I912" s="7"/>
      <c r="J912" s="7"/>
      <c r="K912" s="7"/>
      <c r="L912" s="7"/>
      <c r="M912" s="7"/>
      <c r="N912" s="7"/>
      <c r="O912" s="7"/>
      <c r="P912" s="7"/>
      <c r="Q912" s="7"/>
      <c r="R912" s="7"/>
      <c r="S912" s="7"/>
      <c r="T912" s="7"/>
      <c r="U912" s="7"/>
      <c r="V912" s="7"/>
      <c r="W912" s="7"/>
    </row>
    <row r="913" spans="1:23" ht="11.25" customHeight="1">
      <c r="A913" s="7"/>
      <c r="B913" s="7"/>
      <c r="C913" s="7"/>
      <c r="D913" s="7"/>
      <c r="E913" s="7"/>
      <c r="F913" s="7"/>
      <c r="G913" s="7"/>
      <c r="H913" s="7"/>
      <c r="I913" s="7"/>
      <c r="J913" s="7"/>
      <c r="K913" s="7"/>
      <c r="L913" s="7"/>
      <c r="M913" s="7"/>
      <c r="N913" s="7"/>
      <c r="O913" s="7"/>
      <c r="P913" s="7"/>
      <c r="Q913" s="7"/>
      <c r="R913" s="7"/>
      <c r="S913" s="7"/>
      <c r="T913" s="7"/>
      <c r="U913" s="7"/>
      <c r="V913" s="7"/>
      <c r="W913" s="7"/>
    </row>
    <row r="914" spans="1:23" ht="11.25" customHeight="1">
      <c r="A914" s="7"/>
      <c r="B914" s="7"/>
      <c r="C914" s="7"/>
      <c r="D914" s="7"/>
      <c r="E914" s="7"/>
      <c r="F914" s="7"/>
      <c r="G914" s="7"/>
      <c r="H914" s="7"/>
      <c r="I914" s="7"/>
      <c r="J914" s="7"/>
      <c r="K914" s="7"/>
      <c r="L914" s="7"/>
      <c r="M914" s="7"/>
      <c r="N914" s="7"/>
      <c r="O914" s="7"/>
      <c r="P914" s="7"/>
      <c r="Q914" s="7"/>
      <c r="R914" s="7"/>
      <c r="S914" s="7"/>
      <c r="T914" s="7"/>
      <c r="U914" s="7"/>
      <c r="V914" s="7"/>
      <c r="W914" s="7"/>
    </row>
    <row r="915" spans="1:23" ht="11.25" customHeight="1">
      <c r="A915" s="7"/>
      <c r="B915" s="7"/>
      <c r="C915" s="7"/>
      <c r="D915" s="7"/>
      <c r="E915" s="7"/>
      <c r="F915" s="7"/>
      <c r="G915" s="7"/>
      <c r="H915" s="7"/>
      <c r="I915" s="7"/>
      <c r="J915" s="7"/>
      <c r="K915" s="7"/>
      <c r="L915" s="7"/>
      <c r="M915" s="7"/>
      <c r="N915" s="7"/>
      <c r="O915" s="7"/>
      <c r="P915" s="7"/>
      <c r="Q915" s="7"/>
      <c r="R915" s="7"/>
      <c r="S915" s="7"/>
      <c r="T915" s="7"/>
      <c r="U915" s="7"/>
      <c r="V915" s="7"/>
      <c r="W915" s="7"/>
    </row>
    <row r="916" spans="1:23" ht="11.25" customHeight="1">
      <c r="A916" s="7"/>
      <c r="B916" s="7"/>
      <c r="C916" s="7"/>
      <c r="D916" s="7"/>
      <c r="E916" s="7"/>
      <c r="F916" s="7"/>
      <c r="G916" s="7"/>
      <c r="H916" s="7"/>
      <c r="I916" s="7"/>
      <c r="J916" s="7"/>
      <c r="K916" s="7"/>
      <c r="L916" s="7"/>
      <c r="M916" s="7"/>
      <c r="N916" s="7"/>
      <c r="O916" s="7"/>
      <c r="P916" s="7"/>
      <c r="Q916" s="7"/>
      <c r="R916" s="7"/>
      <c r="S916" s="7"/>
      <c r="T916" s="7"/>
      <c r="U916" s="7"/>
      <c r="V916" s="7"/>
      <c r="W916" s="7"/>
    </row>
    <row r="917" spans="1:23" ht="11.25" customHeight="1">
      <c r="A917" s="7"/>
      <c r="B917" s="7"/>
      <c r="C917" s="7"/>
      <c r="D917" s="7"/>
      <c r="E917" s="7"/>
      <c r="F917" s="7"/>
      <c r="G917" s="7"/>
      <c r="H917" s="7"/>
      <c r="I917" s="7"/>
      <c r="J917" s="7"/>
      <c r="K917" s="7"/>
      <c r="L917" s="7"/>
      <c r="M917" s="7"/>
      <c r="N917" s="7"/>
      <c r="O917" s="7"/>
      <c r="P917" s="7"/>
      <c r="Q917" s="7"/>
      <c r="R917" s="7"/>
      <c r="S917" s="7"/>
      <c r="T917" s="7"/>
      <c r="U917" s="7"/>
      <c r="V917" s="7"/>
      <c r="W917" s="7"/>
    </row>
    <row r="918" spans="1:23" ht="11.25" customHeight="1">
      <c r="A918" s="7"/>
      <c r="B918" s="7"/>
      <c r="C918" s="7"/>
      <c r="D918" s="7"/>
      <c r="E918" s="7"/>
      <c r="F918" s="7"/>
      <c r="G918" s="7"/>
      <c r="H918" s="7"/>
      <c r="I918" s="7"/>
      <c r="J918" s="7"/>
      <c r="K918" s="7"/>
      <c r="L918" s="7"/>
      <c r="M918" s="7"/>
      <c r="N918" s="7"/>
      <c r="O918" s="7"/>
      <c r="P918" s="7"/>
      <c r="Q918" s="7"/>
      <c r="R918" s="7"/>
      <c r="S918" s="7"/>
      <c r="T918" s="7"/>
      <c r="U918" s="7"/>
      <c r="V918" s="7"/>
      <c r="W918" s="7"/>
    </row>
    <row r="919" spans="1:23" ht="11.25" customHeight="1">
      <c r="A919" s="7"/>
      <c r="B919" s="7"/>
      <c r="C919" s="7"/>
      <c r="D919" s="7"/>
      <c r="E919" s="7"/>
      <c r="F919" s="7"/>
      <c r="G919" s="7"/>
      <c r="H919" s="7"/>
      <c r="I919" s="7"/>
      <c r="J919" s="7"/>
      <c r="K919" s="7"/>
      <c r="L919" s="7"/>
      <c r="M919" s="7"/>
      <c r="N919" s="7"/>
      <c r="O919" s="7"/>
      <c r="P919" s="7"/>
      <c r="Q919" s="7"/>
      <c r="R919" s="7"/>
      <c r="S919" s="7"/>
      <c r="T919" s="7"/>
      <c r="U919" s="7"/>
      <c r="V919" s="7"/>
      <c r="W919" s="7"/>
    </row>
    <row r="920" spans="1:23" ht="11.25" customHeight="1">
      <c r="A920" s="7"/>
      <c r="B920" s="7"/>
      <c r="C920" s="7"/>
      <c r="D920" s="7"/>
      <c r="E920" s="7"/>
      <c r="F920" s="7"/>
      <c r="G920" s="7"/>
      <c r="H920" s="7"/>
      <c r="I920" s="7"/>
      <c r="J920" s="7"/>
      <c r="K920" s="7"/>
      <c r="L920" s="7"/>
      <c r="M920" s="7"/>
      <c r="N920" s="7"/>
      <c r="O920" s="7"/>
      <c r="P920" s="7"/>
      <c r="Q920" s="7"/>
      <c r="R920" s="7"/>
      <c r="S920" s="7"/>
      <c r="T920" s="7"/>
      <c r="U920" s="7"/>
      <c r="V920" s="7"/>
      <c r="W920" s="7"/>
    </row>
    <row r="921" spans="1:23" ht="11.25" customHeight="1">
      <c r="A921" s="7"/>
      <c r="B921" s="7"/>
      <c r="C921" s="7"/>
      <c r="D921" s="7"/>
      <c r="E921" s="7"/>
      <c r="F921" s="7"/>
      <c r="G921" s="7"/>
      <c r="H921" s="7"/>
      <c r="I921" s="7"/>
      <c r="J921" s="7"/>
      <c r="K921" s="7"/>
      <c r="L921" s="7"/>
      <c r="M921" s="7"/>
      <c r="N921" s="7"/>
      <c r="O921" s="7"/>
      <c r="P921" s="7"/>
      <c r="Q921" s="7"/>
      <c r="R921" s="7"/>
      <c r="S921" s="7"/>
      <c r="T921" s="7"/>
      <c r="U921" s="7"/>
      <c r="V921" s="7"/>
      <c r="W921" s="7"/>
    </row>
    <row r="922" spans="1:23" ht="11.25" customHeight="1">
      <c r="A922" s="7"/>
      <c r="B922" s="7"/>
      <c r="C922" s="7"/>
      <c r="D922" s="7"/>
      <c r="E922" s="7"/>
      <c r="F922" s="7"/>
      <c r="G922" s="7"/>
      <c r="H922" s="7"/>
      <c r="I922" s="7"/>
      <c r="J922" s="7"/>
      <c r="K922" s="7"/>
      <c r="L922" s="7"/>
      <c r="M922" s="7"/>
      <c r="N922" s="7"/>
      <c r="O922" s="7"/>
      <c r="P922" s="7"/>
      <c r="Q922" s="7"/>
      <c r="R922" s="7"/>
      <c r="S922" s="7"/>
      <c r="T922" s="7"/>
      <c r="U922" s="7"/>
      <c r="V922" s="7"/>
      <c r="W922" s="7"/>
    </row>
    <row r="923" spans="1:23" ht="11.25" customHeight="1">
      <c r="A923" s="7"/>
      <c r="B923" s="7"/>
      <c r="C923" s="7"/>
      <c r="D923" s="7"/>
      <c r="E923" s="7"/>
      <c r="F923" s="7"/>
      <c r="G923" s="7"/>
      <c r="H923" s="7"/>
      <c r="I923" s="7"/>
      <c r="J923" s="7"/>
      <c r="K923" s="7"/>
      <c r="L923" s="7"/>
      <c r="M923" s="7"/>
      <c r="N923" s="7"/>
      <c r="O923" s="7"/>
      <c r="P923" s="7"/>
      <c r="Q923" s="7"/>
      <c r="R923" s="7"/>
      <c r="S923" s="7"/>
      <c r="T923" s="7"/>
      <c r="U923" s="7"/>
      <c r="V923" s="7"/>
      <c r="W923" s="7"/>
    </row>
    <row r="924" spans="1:23" ht="11.25" customHeight="1">
      <c r="A924" s="7"/>
      <c r="B924" s="7"/>
      <c r="C924" s="7"/>
      <c r="D924" s="7"/>
      <c r="E924" s="7"/>
      <c r="F924" s="7"/>
      <c r="G924" s="7"/>
      <c r="H924" s="7"/>
      <c r="I924" s="7"/>
      <c r="J924" s="7"/>
      <c r="K924" s="7"/>
      <c r="L924" s="7"/>
      <c r="M924" s="7"/>
      <c r="N924" s="7"/>
      <c r="O924" s="7"/>
      <c r="P924" s="7"/>
      <c r="Q924" s="7"/>
      <c r="R924" s="7"/>
      <c r="S924" s="7"/>
      <c r="T924" s="7"/>
      <c r="U924" s="7"/>
      <c r="V924" s="7"/>
      <c r="W924" s="7"/>
    </row>
    <row r="925" spans="1:23" ht="11.25" customHeight="1">
      <c r="A925" s="7"/>
      <c r="B925" s="7"/>
      <c r="C925" s="7"/>
      <c r="D925" s="7"/>
      <c r="E925" s="7"/>
      <c r="F925" s="7"/>
      <c r="G925" s="7"/>
      <c r="H925" s="7"/>
      <c r="I925" s="7"/>
      <c r="J925" s="7"/>
      <c r="K925" s="7"/>
      <c r="L925" s="7"/>
      <c r="M925" s="7"/>
      <c r="N925" s="7"/>
      <c r="O925" s="7"/>
      <c r="P925" s="7"/>
      <c r="Q925" s="7"/>
      <c r="R925" s="7"/>
      <c r="S925" s="7"/>
      <c r="T925" s="7"/>
      <c r="U925" s="7"/>
      <c r="V925" s="7"/>
      <c r="W925" s="7"/>
    </row>
    <row r="926" spans="1:23" ht="11.25" customHeight="1">
      <c r="A926" s="7"/>
      <c r="B926" s="7"/>
      <c r="C926" s="7"/>
      <c r="D926" s="7"/>
      <c r="E926" s="7"/>
      <c r="F926" s="7"/>
      <c r="G926" s="7"/>
      <c r="H926" s="7"/>
      <c r="I926" s="7"/>
      <c r="J926" s="7"/>
      <c r="K926" s="7"/>
      <c r="L926" s="7"/>
      <c r="M926" s="7"/>
      <c r="N926" s="7"/>
      <c r="O926" s="7"/>
      <c r="P926" s="7"/>
      <c r="Q926" s="7"/>
      <c r="R926" s="7"/>
      <c r="S926" s="7"/>
      <c r="T926" s="7"/>
      <c r="U926" s="7"/>
      <c r="V926" s="7"/>
      <c r="W926" s="7"/>
    </row>
    <row r="927" spans="1:23" ht="11.25" customHeight="1">
      <c r="A927" s="7"/>
      <c r="B927" s="7"/>
      <c r="C927" s="7"/>
      <c r="D927" s="7"/>
      <c r="E927" s="7"/>
      <c r="F927" s="7"/>
      <c r="G927" s="7"/>
      <c r="H927" s="7"/>
      <c r="I927" s="7"/>
      <c r="J927" s="7"/>
      <c r="K927" s="7"/>
      <c r="L927" s="7"/>
      <c r="M927" s="7"/>
      <c r="N927" s="7"/>
      <c r="O927" s="7"/>
      <c r="P927" s="7"/>
      <c r="Q927" s="7"/>
      <c r="R927" s="7"/>
      <c r="S927" s="7"/>
      <c r="T927" s="7"/>
      <c r="U927" s="7"/>
      <c r="V927" s="7"/>
      <c r="W927" s="7"/>
    </row>
    <row r="928" spans="1:23" ht="11.25" customHeight="1">
      <c r="A928" s="7"/>
      <c r="B928" s="7"/>
      <c r="C928" s="7"/>
      <c r="D928" s="7"/>
      <c r="E928" s="7"/>
      <c r="F928" s="7"/>
      <c r="G928" s="7"/>
      <c r="H928" s="7"/>
      <c r="I928" s="7"/>
      <c r="J928" s="7"/>
      <c r="K928" s="7"/>
      <c r="L928" s="7"/>
      <c r="M928" s="7"/>
      <c r="N928" s="7"/>
      <c r="O928" s="7"/>
      <c r="P928" s="7"/>
      <c r="Q928" s="7"/>
      <c r="R928" s="7"/>
      <c r="S928" s="7"/>
      <c r="T928" s="7"/>
      <c r="U928" s="7"/>
      <c r="V928" s="7"/>
      <c r="W928" s="7"/>
    </row>
    <row r="929" spans="1:23" ht="11.25" customHeight="1">
      <c r="A929" s="7"/>
      <c r="B929" s="7"/>
      <c r="C929" s="7"/>
      <c r="D929" s="7"/>
      <c r="E929" s="7"/>
      <c r="F929" s="7"/>
      <c r="G929" s="7"/>
      <c r="H929" s="7"/>
      <c r="I929" s="7"/>
      <c r="J929" s="7"/>
      <c r="K929" s="7"/>
      <c r="L929" s="7"/>
      <c r="M929" s="7"/>
      <c r="N929" s="7"/>
      <c r="O929" s="7"/>
      <c r="P929" s="7"/>
      <c r="Q929" s="7"/>
      <c r="R929" s="7"/>
      <c r="S929" s="7"/>
      <c r="T929" s="7"/>
      <c r="U929" s="7"/>
      <c r="V929" s="7"/>
      <c r="W929" s="7"/>
    </row>
    <row r="930" spans="1:23" ht="11.25" customHeight="1">
      <c r="A930" s="7"/>
      <c r="B930" s="7"/>
      <c r="C930" s="7"/>
      <c r="D930" s="7"/>
      <c r="E930" s="7"/>
      <c r="F930" s="7"/>
      <c r="G930" s="7"/>
      <c r="H930" s="7"/>
      <c r="I930" s="7"/>
      <c r="J930" s="7"/>
      <c r="K930" s="7"/>
      <c r="L930" s="7"/>
      <c r="M930" s="7"/>
      <c r="N930" s="7"/>
      <c r="O930" s="7"/>
      <c r="P930" s="7"/>
      <c r="Q930" s="7"/>
      <c r="R930" s="7"/>
      <c r="S930" s="7"/>
      <c r="T930" s="7"/>
      <c r="U930" s="7"/>
      <c r="V930" s="7"/>
      <c r="W930" s="7"/>
    </row>
    <row r="931" spans="1:23" ht="11.25" customHeight="1">
      <c r="A931" s="7"/>
      <c r="B931" s="7"/>
      <c r="C931" s="7"/>
      <c r="D931" s="7"/>
      <c r="E931" s="7"/>
      <c r="F931" s="7"/>
      <c r="G931" s="7"/>
      <c r="H931" s="7"/>
      <c r="I931" s="7"/>
      <c r="J931" s="7"/>
      <c r="K931" s="7"/>
      <c r="L931" s="7"/>
      <c r="M931" s="7"/>
      <c r="N931" s="7"/>
      <c r="O931" s="7"/>
      <c r="P931" s="7"/>
      <c r="Q931" s="7"/>
      <c r="R931" s="7"/>
      <c r="S931" s="7"/>
      <c r="T931" s="7"/>
      <c r="U931" s="7"/>
      <c r="V931" s="7"/>
      <c r="W931" s="7"/>
    </row>
    <row r="932" spans="1:23" ht="11.25" customHeight="1">
      <c r="A932" s="7"/>
      <c r="B932" s="7"/>
      <c r="C932" s="7"/>
      <c r="D932" s="7"/>
      <c r="E932" s="7"/>
      <c r="F932" s="7"/>
      <c r="G932" s="7"/>
      <c r="H932" s="7"/>
      <c r="I932" s="7"/>
      <c r="J932" s="7"/>
      <c r="K932" s="7"/>
      <c r="L932" s="7"/>
      <c r="M932" s="7"/>
      <c r="N932" s="7"/>
      <c r="O932" s="7"/>
      <c r="P932" s="7"/>
      <c r="Q932" s="7"/>
      <c r="R932" s="7"/>
      <c r="S932" s="7"/>
      <c r="T932" s="7"/>
      <c r="U932" s="7"/>
      <c r="V932" s="7"/>
      <c r="W932" s="7"/>
    </row>
    <row r="933" spans="1:23" ht="11.25" customHeight="1">
      <c r="A933" s="7"/>
      <c r="B933" s="7"/>
      <c r="C933" s="7"/>
      <c r="D933" s="7"/>
      <c r="E933" s="7"/>
      <c r="F933" s="7"/>
      <c r="G933" s="7"/>
      <c r="H933" s="7"/>
      <c r="I933" s="7"/>
      <c r="J933" s="7"/>
      <c r="K933" s="7"/>
      <c r="L933" s="7"/>
      <c r="M933" s="7"/>
      <c r="N933" s="7"/>
      <c r="O933" s="7"/>
      <c r="P933" s="7"/>
      <c r="Q933" s="7"/>
      <c r="R933" s="7"/>
      <c r="S933" s="7"/>
      <c r="T933" s="7"/>
      <c r="U933" s="7"/>
      <c r="V933" s="7"/>
      <c r="W933" s="7"/>
    </row>
    <row r="934" spans="1:23" ht="11.25" customHeight="1">
      <c r="A934" s="7"/>
      <c r="B934" s="7"/>
      <c r="C934" s="7"/>
      <c r="D934" s="7"/>
      <c r="E934" s="7"/>
      <c r="F934" s="7"/>
      <c r="G934" s="7"/>
      <c r="H934" s="7"/>
      <c r="I934" s="7"/>
      <c r="J934" s="7"/>
      <c r="K934" s="7"/>
      <c r="L934" s="7"/>
      <c r="M934" s="7"/>
      <c r="N934" s="7"/>
      <c r="O934" s="7"/>
      <c r="P934" s="7"/>
      <c r="Q934" s="7"/>
      <c r="R934" s="7"/>
      <c r="S934" s="7"/>
      <c r="T934" s="7"/>
      <c r="U934" s="7"/>
      <c r="V934" s="7"/>
      <c r="W934" s="7"/>
    </row>
    <row r="935" spans="1:23" ht="11.25" customHeight="1">
      <c r="A935" s="7"/>
      <c r="B935" s="7"/>
      <c r="C935" s="7"/>
      <c r="D935" s="7"/>
      <c r="E935" s="7"/>
      <c r="F935" s="7"/>
      <c r="G935" s="7"/>
      <c r="H935" s="7"/>
      <c r="I935" s="7"/>
      <c r="J935" s="7"/>
      <c r="K935" s="7"/>
      <c r="L935" s="7"/>
      <c r="M935" s="7"/>
      <c r="N935" s="7"/>
      <c r="O935" s="7"/>
      <c r="P935" s="7"/>
      <c r="Q935" s="7"/>
      <c r="R935" s="7"/>
      <c r="S935" s="7"/>
      <c r="T935" s="7"/>
      <c r="U935" s="7"/>
      <c r="V935" s="7"/>
      <c r="W935" s="7"/>
    </row>
    <row r="936" spans="1:23" ht="11.25" customHeight="1">
      <c r="A936" s="7"/>
      <c r="B936" s="7"/>
      <c r="C936" s="7"/>
      <c r="D936" s="7"/>
      <c r="E936" s="7"/>
      <c r="F936" s="7"/>
      <c r="G936" s="7"/>
      <c r="H936" s="7"/>
      <c r="I936" s="7"/>
      <c r="J936" s="7"/>
      <c r="K936" s="7"/>
      <c r="L936" s="7"/>
      <c r="M936" s="7"/>
      <c r="N936" s="7"/>
      <c r="O936" s="7"/>
      <c r="P936" s="7"/>
      <c r="Q936" s="7"/>
      <c r="R936" s="7"/>
      <c r="S936" s="7"/>
      <c r="T936" s="7"/>
      <c r="U936" s="7"/>
      <c r="V936" s="7"/>
      <c r="W936" s="7"/>
    </row>
    <row r="937" spans="1:23" ht="11.25" customHeight="1">
      <c r="A937" s="7"/>
      <c r="B937" s="7"/>
      <c r="C937" s="7"/>
      <c r="D937" s="7"/>
      <c r="E937" s="7"/>
      <c r="F937" s="7"/>
      <c r="G937" s="7"/>
      <c r="H937" s="7"/>
      <c r="I937" s="7"/>
      <c r="J937" s="7"/>
      <c r="K937" s="7"/>
      <c r="L937" s="7"/>
      <c r="M937" s="7"/>
      <c r="N937" s="7"/>
      <c r="O937" s="7"/>
      <c r="P937" s="7"/>
      <c r="Q937" s="7"/>
      <c r="R937" s="7"/>
      <c r="S937" s="7"/>
      <c r="T937" s="7"/>
      <c r="U937" s="7"/>
      <c r="V937" s="7"/>
      <c r="W937" s="7"/>
    </row>
    <row r="938" spans="1:23" ht="11.25" customHeight="1">
      <c r="A938" s="7"/>
      <c r="B938" s="7"/>
      <c r="C938" s="7"/>
      <c r="D938" s="7"/>
      <c r="E938" s="7"/>
      <c r="F938" s="7"/>
      <c r="G938" s="7"/>
      <c r="H938" s="7"/>
      <c r="I938" s="7"/>
      <c r="J938" s="7"/>
      <c r="K938" s="7"/>
      <c r="L938" s="7"/>
      <c r="M938" s="7"/>
      <c r="N938" s="7"/>
      <c r="O938" s="7"/>
      <c r="P938" s="7"/>
      <c r="Q938" s="7"/>
      <c r="R938" s="7"/>
      <c r="S938" s="7"/>
      <c r="T938" s="7"/>
      <c r="U938" s="7"/>
      <c r="V938" s="7"/>
      <c r="W938" s="7"/>
    </row>
    <row r="939" spans="1:23" ht="11.25" customHeight="1">
      <c r="A939" s="7"/>
      <c r="B939" s="7"/>
      <c r="C939" s="7"/>
      <c r="D939" s="7"/>
      <c r="E939" s="7"/>
      <c r="F939" s="7"/>
      <c r="G939" s="7"/>
      <c r="H939" s="7"/>
      <c r="I939" s="7"/>
      <c r="J939" s="7"/>
      <c r="K939" s="7"/>
      <c r="L939" s="7"/>
      <c r="M939" s="7"/>
      <c r="N939" s="7"/>
      <c r="O939" s="7"/>
      <c r="P939" s="7"/>
      <c r="Q939" s="7"/>
      <c r="R939" s="7"/>
      <c r="S939" s="7"/>
      <c r="T939" s="7"/>
      <c r="U939" s="7"/>
      <c r="V939" s="7"/>
      <c r="W939" s="7"/>
    </row>
    <row r="940" spans="1:23" ht="11.25" customHeight="1">
      <c r="A940" s="7"/>
      <c r="B940" s="7"/>
      <c r="C940" s="7"/>
      <c r="D940" s="7"/>
      <c r="E940" s="7"/>
      <c r="F940" s="7"/>
      <c r="G940" s="7"/>
      <c r="H940" s="7"/>
      <c r="I940" s="7"/>
      <c r="J940" s="7"/>
      <c r="K940" s="7"/>
      <c r="L940" s="7"/>
      <c r="M940" s="7"/>
      <c r="N940" s="7"/>
      <c r="O940" s="7"/>
      <c r="P940" s="7"/>
      <c r="Q940" s="7"/>
      <c r="R940" s="7"/>
      <c r="S940" s="7"/>
      <c r="T940" s="7"/>
      <c r="U940" s="7"/>
      <c r="V940" s="7"/>
      <c r="W940" s="7"/>
    </row>
    <row r="941" spans="1:23" ht="11.25" customHeight="1">
      <c r="A941" s="7"/>
      <c r="B941" s="7"/>
      <c r="C941" s="7"/>
      <c r="D941" s="7"/>
      <c r="E941" s="7"/>
      <c r="F941" s="7"/>
      <c r="G941" s="7"/>
      <c r="H941" s="7"/>
      <c r="I941" s="7"/>
      <c r="J941" s="7"/>
      <c r="K941" s="7"/>
      <c r="L941" s="7"/>
      <c r="M941" s="7"/>
      <c r="N941" s="7"/>
      <c r="O941" s="7"/>
      <c r="P941" s="7"/>
      <c r="Q941" s="7"/>
      <c r="R941" s="7"/>
      <c r="S941" s="7"/>
      <c r="T941" s="7"/>
      <c r="U941" s="7"/>
      <c r="V941" s="7"/>
      <c r="W941" s="7"/>
    </row>
    <row r="942" spans="1:23" ht="11.25" customHeight="1">
      <c r="A942" s="7"/>
      <c r="B942" s="7"/>
      <c r="C942" s="7"/>
      <c r="D942" s="7"/>
      <c r="E942" s="7"/>
      <c r="F942" s="7"/>
      <c r="G942" s="7"/>
      <c r="H942" s="7"/>
      <c r="I942" s="7"/>
      <c r="J942" s="7"/>
      <c r="K942" s="7"/>
      <c r="L942" s="7"/>
      <c r="M942" s="7"/>
      <c r="N942" s="7"/>
      <c r="O942" s="7"/>
      <c r="P942" s="7"/>
      <c r="Q942" s="7"/>
      <c r="R942" s="7"/>
      <c r="S942" s="7"/>
      <c r="T942" s="7"/>
      <c r="U942" s="7"/>
      <c r="V942" s="7"/>
      <c r="W942" s="7"/>
    </row>
    <row r="943" spans="1:23" ht="11.25" customHeight="1">
      <c r="A943" s="7"/>
      <c r="B943" s="7"/>
      <c r="C943" s="7"/>
      <c r="D943" s="7"/>
      <c r="E943" s="7"/>
      <c r="F943" s="7"/>
      <c r="G943" s="7"/>
      <c r="H943" s="7"/>
      <c r="I943" s="7"/>
      <c r="J943" s="7"/>
      <c r="K943" s="7"/>
      <c r="L943" s="7"/>
      <c r="M943" s="7"/>
      <c r="N943" s="7"/>
      <c r="O943" s="7"/>
      <c r="P943" s="7"/>
      <c r="Q943" s="7"/>
      <c r="R943" s="7"/>
      <c r="S943" s="7"/>
      <c r="T943" s="7"/>
      <c r="U943" s="7"/>
      <c r="V943" s="7"/>
      <c r="W943" s="7"/>
    </row>
    <row r="944" spans="1:23" ht="11.25" customHeight="1">
      <c r="A944" s="7"/>
      <c r="B944" s="7"/>
      <c r="C944" s="7"/>
      <c r="D944" s="7"/>
      <c r="E944" s="7"/>
      <c r="F944" s="7"/>
      <c r="G944" s="7"/>
      <c r="H944" s="7"/>
      <c r="I944" s="7"/>
      <c r="J944" s="7"/>
      <c r="K944" s="7"/>
      <c r="L944" s="7"/>
      <c r="M944" s="7"/>
      <c r="N944" s="7"/>
      <c r="O944" s="7"/>
      <c r="P944" s="7"/>
      <c r="Q944" s="7"/>
      <c r="R944" s="7"/>
      <c r="S944" s="7"/>
      <c r="T944" s="7"/>
      <c r="U944" s="7"/>
      <c r="V944" s="7"/>
      <c r="W944" s="7"/>
    </row>
    <row r="945" spans="1:23" ht="11.25" customHeight="1">
      <c r="A945" s="7"/>
      <c r="B945" s="7"/>
      <c r="C945" s="7"/>
      <c r="D945" s="7"/>
      <c r="E945" s="7"/>
      <c r="F945" s="7"/>
      <c r="G945" s="7"/>
      <c r="H945" s="7"/>
      <c r="I945" s="7"/>
      <c r="J945" s="7"/>
      <c r="K945" s="7"/>
      <c r="L945" s="7"/>
      <c r="M945" s="7"/>
      <c r="N945" s="7"/>
      <c r="O945" s="7"/>
      <c r="P945" s="7"/>
      <c r="Q945" s="7"/>
      <c r="R945" s="7"/>
      <c r="S945" s="7"/>
      <c r="T945" s="7"/>
      <c r="U945" s="7"/>
      <c r="V945" s="7"/>
      <c r="W945" s="7"/>
    </row>
    <row r="946" spans="1:23" ht="11.25" customHeight="1">
      <c r="A946" s="7"/>
      <c r="B946" s="7"/>
      <c r="C946" s="7"/>
      <c r="D946" s="7"/>
      <c r="E946" s="7"/>
      <c r="F946" s="7"/>
      <c r="G946" s="7"/>
      <c r="H946" s="7"/>
      <c r="I946" s="7"/>
      <c r="J946" s="7"/>
      <c r="K946" s="7"/>
      <c r="L946" s="7"/>
      <c r="M946" s="7"/>
      <c r="N946" s="7"/>
      <c r="O946" s="7"/>
      <c r="P946" s="7"/>
      <c r="Q946" s="7"/>
      <c r="R946" s="7"/>
      <c r="S946" s="7"/>
      <c r="T946" s="7"/>
      <c r="U946" s="7"/>
      <c r="V946" s="7"/>
      <c r="W946" s="7"/>
    </row>
    <row r="947" spans="1:23" ht="11.25" customHeight="1">
      <c r="A947" s="7"/>
      <c r="B947" s="7"/>
      <c r="C947" s="7"/>
      <c r="D947" s="7"/>
      <c r="E947" s="7"/>
      <c r="F947" s="7"/>
      <c r="G947" s="7"/>
      <c r="H947" s="7"/>
      <c r="I947" s="7"/>
      <c r="J947" s="7"/>
      <c r="K947" s="7"/>
      <c r="L947" s="7"/>
      <c r="M947" s="7"/>
      <c r="N947" s="7"/>
      <c r="O947" s="7"/>
      <c r="P947" s="7"/>
      <c r="Q947" s="7"/>
      <c r="R947" s="7"/>
      <c r="S947" s="7"/>
      <c r="T947" s="7"/>
      <c r="U947" s="7"/>
      <c r="V947" s="7"/>
      <c r="W947" s="7"/>
    </row>
    <row r="948" spans="1:23" ht="11.25" customHeight="1">
      <c r="A948" s="7"/>
      <c r="B948" s="7"/>
      <c r="C948" s="7"/>
      <c r="D948" s="7"/>
      <c r="E948" s="7"/>
      <c r="F948" s="7"/>
      <c r="G948" s="7"/>
      <c r="H948" s="7"/>
      <c r="I948" s="7"/>
      <c r="J948" s="7"/>
      <c r="K948" s="7"/>
      <c r="L948" s="7"/>
      <c r="M948" s="7"/>
      <c r="N948" s="7"/>
      <c r="O948" s="7"/>
      <c r="P948" s="7"/>
      <c r="Q948" s="7"/>
      <c r="R948" s="7"/>
      <c r="S948" s="7"/>
      <c r="T948" s="7"/>
      <c r="U948" s="7"/>
      <c r="V948" s="7"/>
      <c r="W948" s="7"/>
    </row>
    <row r="949" spans="1:23" ht="11.25" customHeight="1">
      <c r="A949" s="7"/>
      <c r="B949" s="7"/>
      <c r="C949" s="7"/>
      <c r="D949" s="7"/>
      <c r="E949" s="7"/>
      <c r="F949" s="7"/>
      <c r="G949" s="7"/>
      <c r="H949" s="7"/>
      <c r="I949" s="7"/>
      <c r="J949" s="7"/>
      <c r="K949" s="7"/>
      <c r="L949" s="7"/>
      <c r="M949" s="7"/>
      <c r="N949" s="7"/>
      <c r="O949" s="7"/>
      <c r="P949" s="7"/>
      <c r="Q949" s="7"/>
      <c r="R949" s="7"/>
      <c r="S949" s="7"/>
      <c r="T949" s="7"/>
      <c r="U949" s="7"/>
      <c r="V949" s="7"/>
      <c r="W949" s="7"/>
    </row>
    <row r="950" spans="1:23" ht="11.25" customHeight="1">
      <c r="A950" s="7"/>
      <c r="B950" s="7"/>
      <c r="C950" s="7"/>
      <c r="D950" s="7"/>
      <c r="E950" s="7"/>
      <c r="F950" s="7"/>
      <c r="G950" s="7"/>
      <c r="H950" s="7"/>
      <c r="I950" s="7"/>
      <c r="J950" s="7"/>
      <c r="K950" s="7"/>
      <c r="L950" s="7"/>
      <c r="M950" s="7"/>
      <c r="N950" s="7"/>
      <c r="O950" s="7"/>
      <c r="P950" s="7"/>
      <c r="Q950" s="7"/>
      <c r="R950" s="7"/>
      <c r="S950" s="7"/>
      <c r="T950" s="7"/>
      <c r="U950" s="7"/>
      <c r="V950" s="7"/>
      <c r="W950" s="7"/>
    </row>
    <row r="951" spans="1:23" ht="11.25" customHeight="1">
      <c r="A951" s="7"/>
      <c r="B951" s="7"/>
      <c r="C951" s="7"/>
      <c r="D951" s="7"/>
      <c r="E951" s="7"/>
      <c r="F951" s="7"/>
      <c r="G951" s="7"/>
      <c r="H951" s="7"/>
      <c r="I951" s="7"/>
      <c r="J951" s="7"/>
      <c r="K951" s="7"/>
      <c r="L951" s="7"/>
      <c r="M951" s="7"/>
      <c r="N951" s="7"/>
      <c r="O951" s="7"/>
      <c r="P951" s="7"/>
      <c r="Q951" s="7"/>
      <c r="R951" s="7"/>
      <c r="S951" s="7"/>
      <c r="T951" s="7"/>
      <c r="U951" s="7"/>
      <c r="V951" s="7"/>
      <c r="W951" s="7"/>
    </row>
    <row r="952" spans="1:23" ht="11.25" customHeight="1">
      <c r="A952" s="7"/>
      <c r="B952" s="7"/>
      <c r="C952" s="7"/>
      <c r="D952" s="7"/>
      <c r="E952" s="7"/>
      <c r="F952" s="7"/>
      <c r="G952" s="7"/>
      <c r="H952" s="7"/>
      <c r="I952" s="7"/>
      <c r="J952" s="7"/>
      <c r="K952" s="7"/>
      <c r="L952" s="7"/>
      <c r="M952" s="7"/>
      <c r="N952" s="7"/>
      <c r="O952" s="7"/>
      <c r="P952" s="7"/>
      <c r="Q952" s="7"/>
      <c r="R952" s="7"/>
      <c r="S952" s="7"/>
      <c r="T952" s="7"/>
      <c r="U952" s="7"/>
      <c r="V952" s="7"/>
      <c r="W952" s="7"/>
    </row>
    <row r="953" spans="1:23" ht="11.25" customHeight="1">
      <c r="A953" s="7"/>
      <c r="B953" s="7"/>
      <c r="C953" s="7"/>
      <c r="D953" s="7"/>
      <c r="E953" s="7"/>
      <c r="F953" s="7"/>
      <c r="G953" s="7"/>
      <c r="H953" s="7"/>
      <c r="I953" s="7"/>
      <c r="J953" s="7"/>
      <c r="K953" s="7"/>
      <c r="L953" s="7"/>
      <c r="M953" s="7"/>
      <c r="N953" s="7"/>
      <c r="O953" s="7"/>
      <c r="P953" s="7"/>
      <c r="Q953" s="7"/>
      <c r="R953" s="7"/>
      <c r="S953" s="7"/>
      <c r="T953" s="7"/>
      <c r="U953" s="7"/>
      <c r="V953" s="7"/>
      <c r="W953" s="7"/>
    </row>
    <row r="954" spans="1:23" ht="11.25" customHeight="1">
      <c r="A954" s="7"/>
      <c r="B954" s="7"/>
      <c r="C954" s="7"/>
      <c r="D954" s="7"/>
      <c r="E954" s="7"/>
      <c r="F954" s="7"/>
      <c r="G954" s="7"/>
      <c r="H954" s="7"/>
      <c r="I954" s="7"/>
      <c r="J954" s="7"/>
      <c r="K954" s="7"/>
      <c r="L954" s="7"/>
      <c r="M954" s="7"/>
      <c r="N954" s="7"/>
      <c r="O954" s="7"/>
      <c r="P954" s="7"/>
      <c r="Q954" s="7"/>
      <c r="R954" s="7"/>
      <c r="S954" s="7"/>
      <c r="T954" s="7"/>
      <c r="U954" s="7"/>
      <c r="V954" s="7"/>
      <c r="W954" s="7"/>
    </row>
    <row r="955" spans="1:23" ht="11.25" customHeight="1">
      <c r="A955" s="7"/>
      <c r="B955" s="7"/>
      <c r="C955" s="7"/>
      <c r="D955" s="7"/>
      <c r="E955" s="7"/>
      <c r="F955" s="7"/>
      <c r="G955" s="7"/>
      <c r="H955" s="7"/>
      <c r="I955" s="7"/>
      <c r="J955" s="7"/>
      <c r="K955" s="7"/>
      <c r="L955" s="7"/>
      <c r="M955" s="7"/>
      <c r="N955" s="7"/>
      <c r="O955" s="7"/>
      <c r="P955" s="7"/>
      <c r="Q955" s="7"/>
      <c r="R955" s="7"/>
      <c r="S955" s="7"/>
      <c r="T955" s="7"/>
      <c r="U955" s="7"/>
      <c r="V955" s="7"/>
      <c r="W955" s="7"/>
    </row>
    <row r="956" spans="1:23" ht="11.25" customHeight="1">
      <c r="A956" s="7"/>
      <c r="B956" s="7"/>
      <c r="C956" s="7"/>
      <c r="D956" s="7"/>
      <c r="E956" s="7"/>
      <c r="F956" s="7"/>
      <c r="G956" s="7"/>
      <c r="H956" s="7"/>
      <c r="I956" s="7"/>
      <c r="J956" s="7"/>
      <c r="K956" s="7"/>
      <c r="L956" s="7"/>
      <c r="M956" s="7"/>
      <c r="N956" s="7"/>
      <c r="O956" s="7"/>
      <c r="P956" s="7"/>
      <c r="Q956" s="7"/>
      <c r="R956" s="7"/>
      <c r="S956" s="7"/>
      <c r="T956" s="7"/>
      <c r="U956" s="7"/>
      <c r="V956" s="7"/>
      <c r="W956" s="7"/>
    </row>
    <row r="957" spans="1:23" ht="11.25" customHeight="1">
      <c r="A957" s="7"/>
      <c r="B957" s="7"/>
      <c r="C957" s="7"/>
      <c r="D957" s="7"/>
      <c r="E957" s="7"/>
      <c r="F957" s="7"/>
      <c r="G957" s="7"/>
      <c r="H957" s="7"/>
      <c r="I957" s="7"/>
      <c r="J957" s="7"/>
      <c r="K957" s="7"/>
      <c r="L957" s="7"/>
      <c r="M957" s="7"/>
      <c r="N957" s="7"/>
      <c r="O957" s="7"/>
      <c r="P957" s="7"/>
      <c r="Q957" s="7"/>
      <c r="R957" s="7"/>
      <c r="S957" s="7"/>
      <c r="T957" s="7"/>
      <c r="U957" s="7"/>
      <c r="V957" s="7"/>
      <c r="W957" s="7"/>
    </row>
    <row r="958" spans="1:23" ht="11.25" customHeight="1">
      <c r="A958" s="7"/>
      <c r="B958" s="7"/>
      <c r="C958" s="7"/>
      <c r="D958" s="7"/>
      <c r="E958" s="7"/>
      <c r="F958" s="7"/>
      <c r="G958" s="7"/>
      <c r="H958" s="7"/>
      <c r="I958" s="7"/>
      <c r="J958" s="7"/>
      <c r="K958" s="7"/>
      <c r="L958" s="7"/>
      <c r="M958" s="7"/>
      <c r="N958" s="7"/>
      <c r="O958" s="7"/>
      <c r="P958" s="7"/>
      <c r="Q958" s="7"/>
      <c r="R958" s="7"/>
      <c r="S958" s="7"/>
      <c r="T958" s="7"/>
      <c r="U958" s="7"/>
      <c r="V958" s="7"/>
      <c r="W958" s="7"/>
    </row>
    <row r="959" spans="1:23" ht="11.25" customHeight="1">
      <c r="A959" s="7"/>
      <c r="B959" s="7"/>
      <c r="C959" s="7"/>
      <c r="D959" s="7"/>
      <c r="E959" s="7"/>
      <c r="F959" s="7"/>
      <c r="G959" s="7"/>
      <c r="H959" s="7"/>
      <c r="I959" s="7"/>
      <c r="J959" s="7"/>
      <c r="K959" s="7"/>
      <c r="L959" s="7"/>
      <c r="M959" s="7"/>
      <c r="N959" s="7"/>
      <c r="O959" s="7"/>
      <c r="P959" s="7"/>
      <c r="Q959" s="7"/>
      <c r="R959" s="7"/>
      <c r="S959" s="7"/>
      <c r="T959" s="7"/>
      <c r="U959" s="7"/>
      <c r="V959" s="7"/>
      <c r="W959" s="7"/>
    </row>
    <row r="960" spans="1:23" ht="11.25" customHeight="1">
      <c r="A960" s="7"/>
      <c r="B960" s="7"/>
      <c r="C960" s="7"/>
      <c r="D960" s="7"/>
      <c r="E960" s="7"/>
      <c r="F960" s="7"/>
      <c r="G960" s="7"/>
      <c r="H960" s="7"/>
      <c r="I960" s="7"/>
      <c r="J960" s="7"/>
      <c r="K960" s="7"/>
      <c r="L960" s="7"/>
      <c r="M960" s="7"/>
      <c r="N960" s="7"/>
      <c r="O960" s="7"/>
      <c r="P960" s="7"/>
      <c r="Q960" s="7"/>
      <c r="R960" s="7"/>
      <c r="S960" s="7"/>
      <c r="T960" s="7"/>
      <c r="U960" s="7"/>
      <c r="V960" s="7"/>
      <c r="W960" s="7"/>
    </row>
    <row r="961" spans="1:23" ht="11.25" customHeight="1">
      <c r="A961" s="7"/>
      <c r="B961" s="7"/>
      <c r="C961" s="7"/>
      <c r="D961" s="7"/>
      <c r="E961" s="7"/>
      <c r="F961" s="7"/>
      <c r="G961" s="7"/>
      <c r="H961" s="7"/>
      <c r="I961" s="7"/>
      <c r="J961" s="7"/>
      <c r="K961" s="7"/>
      <c r="L961" s="7"/>
      <c r="M961" s="7"/>
      <c r="N961" s="7"/>
      <c r="O961" s="7"/>
      <c r="P961" s="7"/>
      <c r="Q961" s="7"/>
      <c r="R961" s="7"/>
      <c r="S961" s="7"/>
      <c r="T961" s="7"/>
      <c r="U961" s="7"/>
      <c r="V961" s="7"/>
      <c r="W961" s="7"/>
    </row>
    <row r="962" spans="1:23" ht="11.25" customHeight="1">
      <c r="A962" s="7"/>
      <c r="B962" s="7"/>
      <c r="C962" s="7"/>
      <c r="D962" s="7"/>
      <c r="E962" s="7"/>
      <c r="F962" s="7"/>
      <c r="G962" s="7"/>
      <c r="H962" s="7"/>
      <c r="I962" s="7"/>
      <c r="J962" s="7"/>
      <c r="K962" s="7"/>
      <c r="L962" s="7"/>
      <c r="M962" s="7"/>
      <c r="N962" s="7"/>
      <c r="O962" s="7"/>
      <c r="P962" s="7"/>
      <c r="Q962" s="7"/>
      <c r="R962" s="7"/>
      <c r="S962" s="7"/>
      <c r="T962" s="7"/>
      <c r="U962" s="7"/>
      <c r="V962" s="7"/>
      <c r="W962" s="7"/>
    </row>
    <row r="963" spans="1:23" ht="11.25" customHeight="1">
      <c r="A963" s="7"/>
      <c r="B963" s="7"/>
      <c r="C963" s="7"/>
      <c r="D963" s="7"/>
      <c r="E963" s="7"/>
      <c r="F963" s="7"/>
      <c r="G963" s="7"/>
      <c r="H963" s="7"/>
      <c r="I963" s="7"/>
      <c r="J963" s="7"/>
      <c r="K963" s="7"/>
      <c r="L963" s="7"/>
      <c r="M963" s="7"/>
      <c r="N963" s="7"/>
      <c r="O963" s="7"/>
      <c r="P963" s="7"/>
      <c r="Q963" s="7"/>
      <c r="R963" s="7"/>
      <c r="S963" s="7"/>
      <c r="T963" s="7"/>
      <c r="U963" s="7"/>
      <c r="V963" s="7"/>
      <c r="W963" s="7"/>
    </row>
    <row r="964" spans="1:23" ht="11.25" customHeight="1">
      <c r="A964" s="7"/>
      <c r="B964" s="7"/>
      <c r="C964" s="7"/>
      <c r="D964" s="7"/>
      <c r="E964" s="7"/>
      <c r="F964" s="7"/>
      <c r="G964" s="7"/>
      <c r="H964" s="7"/>
      <c r="I964" s="7"/>
      <c r="J964" s="7"/>
      <c r="K964" s="7"/>
      <c r="L964" s="7"/>
      <c r="M964" s="7"/>
      <c r="N964" s="7"/>
      <c r="O964" s="7"/>
      <c r="P964" s="7"/>
      <c r="Q964" s="7"/>
      <c r="R964" s="7"/>
      <c r="S964" s="7"/>
      <c r="T964" s="7"/>
      <c r="U964" s="7"/>
      <c r="V964" s="7"/>
      <c r="W964" s="7"/>
    </row>
    <row r="965" spans="1:23" ht="11.25" customHeight="1">
      <c r="A965" s="7"/>
      <c r="B965" s="7"/>
      <c r="C965" s="7"/>
      <c r="D965" s="7"/>
      <c r="E965" s="7"/>
      <c r="F965" s="7"/>
      <c r="G965" s="7"/>
      <c r="H965" s="7"/>
      <c r="I965" s="7"/>
      <c r="J965" s="7"/>
      <c r="K965" s="7"/>
      <c r="L965" s="7"/>
      <c r="M965" s="7"/>
      <c r="N965" s="7"/>
      <c r="O965" s="7"/>
      <c r="P965" s="7"/>
      <c r="Q965" s="7"/>
      <c r="R965" s="7"/>
      <c r="S965" s="7"/>
      <c r="T965" s="7"/>
      <c r="U965" s="7"/>
      <c r="V965" s="7"/>
      <c r="W965" s="7"/>
    </row>
    <row r="966" spans="1:23" ht="11.25" customHeight="1">
      <c r="A966" s="7"/>
      <c r="B966" s="7"/>
      <c r="C966" s="7"/>
      <c r="D966" s="7"/>
      <c r="E966" s="7"/>
      <c r="F966" s="7"/>
      <c r="G966" s="7"/>
      <c r="H966" s="7"/>
      <c r="I966" s="7"/>
      <c r="J966" s="7"/>
      <c r="K966" s="7"/>
      <c r="L966" s="7"/>
      <c r="M966" s="7"/>
      <c r="N966" s="7"/>
      <c r="O966" s="7"/>
      <c r="P966" s="7"/>
      <c r="Q966" s="7"/>
      <c r="R966" s="7"/>
      <c r="S966" s="7"/>
      <c r="T966" s="7"/>
      <c r="U966" s="7"/>
      <c r="V966" s="7"/>
      <c r="W966" s="7"/>
    </row>
    <row r="967" spans="1:23" ht="11.25" customHeight="1">
      <c r="A967" s="7"/>
      <c r="B967" s="7"/>
      <c r="C967" s="7"/>
      <c r="D967" s="7"/>
      <c r="E967" s="7"/>
      <c r="F967" s="7"/>
      <c r="G967" s="7"/>
      <c r="H967" s="7"/>
      <c r="I967" s="7"/>
      <c r="J967" s="7"/>
      <c r="K967" s="7"/>
      <c r="L967" s="7"/>
      <c r="M967" s="7"/>
      <c r="N967" s="7"/>
      <c r="O967" s="7"/>
      <c r="P967" s="7"/>
      <c r="Q967" s="7"/>
      <c r="R967" s="7"/>
      <c r="S967" s="7"/>
      <c r="T967" s="7"/>
      <c r="U967" s="7"/>
      <c r="V967" s="7"/>
      <c r="W967" s="7"/>
    </row>
    <row r="968" spans="1:23" ht="11.25" customHeight="1">
      <c r="A968" s="7"/>
      <c r="B968" s="7"/>
      <c r="C968" s="7"/>
      <c r="D968" s="7"/>
      <c r="E968" s="7"/>
      <c r="F968" s="7"/>
      <c r="G968" s="7"/>
      <c r="H968" s="7"/>
      <c r="I968" s="7"/>
      <c r="J968" s="7"/>
      <c r="K968" s="7"/>
      <c r="L968" s="7"/>
      <c r="M968" s="7"/>
      <c r="N968" s="7"/>
      <c r="O968" s="7"/>
      <c r="P968" s="7"/>
      <c r="Q968" s="7"/>
      <c r="R968" s="7"/>
      <c r="S968" s="7"/>
      <c r="T968" s="7"/>
      <c r="U968" s="7"/>
      <c r="V968" s="7"/>
      <c r="W968" s="7"/>
    </row>
    <row r="969" spans="1:23" ht="11.25" customHeight="1">
      <c r="A969" s="7"/>
      <c r="B969" s="7"/>
      <c r="C969" s="7"/>
      <c r="D969" s="7"/>
      <c r="E969" s="7"/>
      <c r="F969" s="7"/>
      <c r="G969" s="7"/>
      <c r="H969" s="7"/>
      <c r="I969" s="7"/>
      <c r="J969" s="7"/>
      <c r="K969" s="7"/>
      <c r="L969" s="7"/>
      <c r="M969" s="7"/>
      <c r="N969" s="7"/>
      <c r="O969" s="7"/>
      <c r="P969" s="7"/>
      <c r="Q969" s="7"/>
      <c r="R969" s="7"/>
      <c r="S969" s="7"/>
      <c r="T969" s="7"/>
      <c r="U969" s="7"/>
      <c r="V969" s="7"/>
      <c r="W969" s="7"/>
    </row>
    <row r="970" spans="1:23" ht="11.25" customHeight="1">
      <c r="A970" s="7"/>
      <c r="B970" s="7"/>
      <c r="C970" s="7"/>
      <c r="D970" s="7"/>
      <c r="E970" s="7"/>
      <c r="F970" s="7"/>
      <c r="G970" s="7"/>
      <c r="H970" s="7"/>
      <c r="I970" s="7"/>
      <c r="J970" s="7"/>
      <c r="K970" s="7"/>
      <c r="L970" s="7"/>
      <c r="M970" s="7"/>
      <c r="N970" s="7"/>
      <c r="O970" s="7"/>
      <c r="P970" s="7"/>
      <c r="Q970" s="7"/>
      <c r="R970" s="7"/>
      <c r="S970" s="7"/>
      <c r="T970" s="7"/>
      <c r="U970" s="7"/>
      <c r="V970" s="7"/>
      <c r="W970" s="7"/>
    </row>
    <row r="971" spans="1:23" ht="11.25" customHeight="1">
      <c r="A971" s="7"/>
      <c r="B971" s="7"/>
      <c r="C971" s="7"/>
      <c r="D971" s="7"/>
      <c r="E971" s="7"/>
      <c r="F971" s="7"/>
      <c r="G971" s="7"/>
      <c r="H971" s="7"/>
      <c r="I971" s="7"/>
      <c r="J971" s="7"/>
      <c r="K971" s="7"/>
      <c r="L971" s="7"/>
      <c r="M971" s="7"/>
      <c r="N971" s="7"/>
      <c r="O971" s="7"/>
      <c r="P971" s="7"/>
      <c r="Q971" s="7"/>
      <c r="R971" s="7"/>
      <c r="S971" s="7"/>
      <c r="T971" s="7"/>
      <c r="U971" s="7"/>
      <c r="V971" s="7"/>
      <c r="W971" s="7"/>
    </row>
    <row r="972" spans="1:23" ht="11.25" customHeight="1">
      <c r="A972" s="7"/>
      <c r="B972" s="7"/>
      <c r="C972" s="7"/>
      <c r="D972" s="7"/>
      <c r="E972" s="7"/>
      <c r="F972" s="7"/>
      <c r="G972" s="7"/>
      <c r="H972" s="7"/>
      <c r="I972" s="7"/>
      <c r="J972" s="7"/>
      <c r="K972" s="7"/>
      <c r="L972" s="7"/>
      <c r="M972" s="7"/>
      <c r="N972" s="7"/>
      <c r="O972" s="7"/>
      <c r="P972" s="7"/>
      <c r="Q972" s="7"/>
      <c r="R972" s="7"/>
      <c r="S972" s="7"/>
      <c r="T972" s="7"/>
      <c r="U972" s="7"/>
      <c r="V972" s="7"/>
      <c r="W972" s="7"/>
    </row>
    <row r="973" spans="1:23" ht="11.25" customHeight="1">
      <c r="A973" s="7"/>
      <c r="B973" s="7"/>
      <c r="C973" s="7"/>
      <c r="D973" s="7"/>
      <c r="E973" s="7"/>
      <c r="F973" s="7"/>
      <c r="G973" s="7"/>
      <c r="H973" s="7"/>
      <c r="I973" s="7"/>
      <c r="J973" s="7"/>
      <c r="K973" s="7"/>
      <c r="L973" s="7"/>
      <c r="M973" s="7"/>
      <c r="N973" s="7"/>
      <c r="O973" s="7"/>
      <c r="P973" s="7"/>
      <c r="Q973" s="7"/>
      <c r="R973" s="7"/>
      <c r="S973" s="7"/>
      <c r="T973" s="7"/>
      <c r="U973" s="7"/>
      <c r="V973" s="7"/>
      <c r="W973" s="7"/>
    </row>
    <row r="974" spans="1:23" ht="11.25" customHeight="1">
      <c r="A974" s="7"/>
      <c r="B974" s="7"/>
      <c r="C974" s="7"/>
      <c r="D974" s="7"/>
      <c r="E974" s="7"/>
      <c r="F974" s="7"/>
      <c r="G974" s="7"/>
      <c r="H974" s="7"/>
      <c r="I974" s="7"/>
      <c r="J974" s="7"/>
      <c r="K974" s="7"/>
      <c r="L974" s="7"/>
      <c r="M974" s="7"/>
      <c r="N974" s="7"/>
      <c r="O974" s="7"/>
      <c r="P974" s="7"/>
      <c r="Q974" s="7"/>
      <c r="R974" s="7"/>
      <c r="S974" s="7"/>
      <c r="T974" s="7"/>
      <c r="U974" s="7"/>
      <c r="V974" s="7"/>
      <c r="W974" s="7"/>
    </row>
    <row r="975" spans="1:23" ht="11.25" customHeight="1">
      <c r="A975" s="7"/>
      <c r="B975" s="7"/>
      <c r="C975" s="7"/>
      <c r="D975" s="7"/>
      <c r="E975" s="7"/>
      <c r="F975" s="7"/>
      <c r="G975" s="7"/>
      <c r="H975" s="7"/>
      <c r="I975" s="7"/>
      <c r="J975" s="7"/>
      <c r="K975" s="7"/>
      <c r="L975" s="7"/>
      <c r="M975" s="7"/>
      <c r="N975" s="7"/>
      <c r="O975" s="7"/>
      <c r="P975" s="7"/>
      <c r="Q975" s="7"/>
      <c r="R975" s="7"/>
      <c r="S975" s="7"/>
      <c r="T975" s="7"/>
      <c r="U975" s="7"/>
      <c r="V975" s="7"/>
      <c r="W975" s="7"/>
    </row>
    <row r="976" spans="1:23" ht="11.25" customHeight="1">
      <c r="A976" s="7"/>
      <c r="B976" s="7"/>
      <c r="C976" s="7"/>
      <c r="D976" s="7"/>
      <c r="E976" s="7"/>
      <c r="F976" s="7"/>
      <c r="G976" s="7"/>
      <c r="H976" s="7"/>
      <c r="I976" s="7"/>
      <c r="J976" s="7"/>
      <c r="K976" s="7"/>
      <c r="L976" s="7"/>
      <c r="M976" s="7"/>
      <c r="N976" s="7"/>
      <c r="O976" s="7"/>
      <c r="P976" s="7"/>
      <c r="Q976" s="7"/>
      <c r="R976" s="7"/>
      <c r="S976" s="7"/>
      <c r="T976" s="7"/>
      <c r="U976" s="7"/>
      <c r="V976" s="7"/>
      <c r="W976" s="7"/>
    </row>
    <row r="977" spans="1:23" ht="11.25" customHeight="1">
      <c r="A977" s="7"/>
      <c r="B977" s="7"/>
      <c r="C977" s="7"/>
      <c r="D977" s="7"/>
      <c r="E977" s="7"/>
      <c r="F977" s="7"/>
      <c r="G977" s="7"/>
      <c r="H977" s="7"/>
      <c r="I977" s="7"/>
      <c r="J977" s="7"/>
      <c r="K977" s="7"/>
      <c r="L977" s="7"/>
      <c r="M977" s="7"/>
      <c r="N977" s="7"/>
      <c r="O977" s="7"/>
      <c r="P977" s="7"/>
      <c r="Q977" s="7"/>
      <c r="R977" s="7"/>
      <c r="S977" s="7"/>
      <c r="T977" s="7"/>
      <c r="U977" s="7"/>
      <c r="V977" s="7"/>
      <c r="W977" s="7"/>
    </row>
    <row r="978" spans="1:23" ht="11.25" customHeight="1">
      <c r="A978" s="7"/>
      <c r="B978" s="7"/>
      <c r="C978" s="7"/>
      <c r="D978" s="7"/>
      <c r="E978" s="7"/>
      <c r="F978" s="7"/>
      <c r="G978" s="7"/>
      <c r="H978" s="7"/>
      <c r="I978" s="7"/>
      <c r="J978" s="7"/>
      <c r="K978" s="7"/>
      <c r="L978" s="7"/>
      <c r="M978" s="7"/>
      <c r="N978" s="7"/>
      <c r="O978" s="7"/>
      <c r="P978" s="7"/>
      <c r="Q978" s="7"/>
      <c r="R978" s="7"/>
      <c r="S978" s="7"/>
      <c r="T978" s="7"/>
      <c r="U978" s="7"/>
      <c r="V978" s="7"/>
      <c r="W978" s="7"/>
    </row>
    <row r="979" spans="1:23" ht="11.25" customHeight="1">
      <c r="A979" s="7"/>
      <c r="B979" s="7"/>
      <c r="C979" s="7"/>
      <c r="D979" s="7"/>
      <c r="E979" s="7"/>
      <c r="F979" s="7"/>
      <c r="G979" s="7"/>
      <c r="H979" s="7"/>
      <c r="I979" s="7"/>
      <c r="J979" s="7"/>
      <c r="K979" s="7"/>
      <c r="L979" s="7"/>
      <c r="M979" s="7"/>
      <c r="N979" s="7"/>
      <c r="O979" s="7"/>
      <c r="P979" s="7"/>
      <c r="Q979" s="7"/>
      <c r="R979" s="7"/>
      <c r="S979" s="7"/>
      <c r="T979" s="7"/>
      <c r="U979" s="7"/>
      <c r="V979" s="7"/>
      <c r="W979" s="7"/>
    </row>
    <row r="980" spans="1:23" ht="11.25" customHeight="1">
      <c r="A980" s="7"/>
      <c r="B980" s="7"/>
      <c r="C980" s="7"/>
      <c r="D980" s="7"/>
      <c r="E980" s="7"/>
      <c r="F980" s="7"/>
      <c r="G980" s="7"/>
      <c r="H980" s="7"/>
      <c r="I980" s="7"/>
      <c r="J980" s="7"/>
      <c r="K980" s="7"/>
      <c r="L980" s="7"/>
      <c r="M980" s="7"/>
      <c r="N980" s="7"/>
      <c r="O980" s="7"/>
      <c r="P980" s="7"/>
      <c r="Q980" s="7"/>
      <c r="R980" s="7"/>
      <c r="S980" s="7"/>
      <c r="T980" s="7"/>
      <c r="U980" s="7"/>
      <c r="V980" s="7"/>
      <c r="W980" s="7"/>
    </row>
    <row r="981" spans="1:23" ht="11.25" customHeight="1">
      <c r="A981" s="7"/>
      <c r="B981" s="7"/>
      <c r="C981" s="7"/>
      <c r="D981" s="7"/>
      <c r="E981" s="7"/>
      <c r="F981" s="7"/>
      <c r="G981" s="7"/>
      <c r="H981" s="7"/>
      <c r="I981" s="7"/>
      <c r="J981" s="7"/>
      <c r="K981" s="7"/>
      <c r="L981" s="7"/>
      <c r="M981" s="7"/>
      <c r="N981" s="7"/>
      <c r="O981" s="7"/>
      <c r="P981" s="7"/>
      <c r="Q981" s="7"/>
      <c r="R981" s="7"/>
      <c r="S981" s="7"/>
      <c r="T981" s="7"/>
      <c r="U981" s="7"/>
      <c r="V981" s="7"/>
      <c r="W981" s="7"/>
    </row>
    <row r="982" spans="1:23" ht="11.25" customHeight="1">
      <c r="A982" s="7"/>
      <c r="B982" s="7"/>
      <c r="C982" s="7"/>
      <c r="D982" s="7"/>
      <c r="E982" s="7"/>
      <c r="F982" s="7"/>
      <c r="G982" s="7"/>
      <c r="H982" s="7"/>
      <c r="I982" s="7"/>
      <c r="J982" s="7"/>
      <c r="K982" s="7"/>
      <c r="L982" s="7"/>
      <c r="M982" s="7"/>
      <c r="N982" s="7"/>
      <c r="O982" s="7"/>
      <c r="P982" s="7"/>
      <c r="Q982" s="7"/>
      <c r="R982" s="7"/>
      <c r="S982" s="7"/>
      <c r="T982" s="7"/>
      <c r="U982" s="7"/>
      <c r="V982" s="7"/>
      <c r="W982" s="7"/>
    </row>
    <row r="983" spans="1:23" ht="11.25" customHeight="1">
      <c r="A983" s="7"/>
      <c r="B983" s="7"/>
      <c r="C983" s="7"/>
      <c r="D983" s="7"/>
      <c r="E983" s="7"/>
      <c r="F983" s="7"/>
      <c r="G983" s="7"/>
      <c r="H983" s="7"/>
      <c r="I983" s="7"/>
      <c r="J983" s="7"/>
      <c r="K983" s="7"/>
      <c r="L983" s="7"/>
      <c r="M983" s="7"/>
      <c r="N983" s="7"/>
      <c r="O983" s="7"/>
      <c r="P983" s="7"/>
      <c r="Q983" s="7"/>
      <c r="R983" s="7"/>
      <c r="S983" s="7"/>
      <c r="T983" s="7"/>
      <c r="U983" s="7"/>
      <c r="V983" s="7"/>
      <c r="W983" s="7"/>
    </row>
    <row r="984" spans="1:23" ht="11.25" customHeight="1">
      <c r="A984" s="7"/>
      <c r="B984" s="7"/>
      <c r="C984" s="7"/>
      <c r="D984" s="7"/>
      <c r="E984" s="7"/>
      <c r="F984" s="7"/>
      <c r="G984" s="7"/>
      <c r="H984" s="7"/>
      <c r="I984" s="7"/>
      <c r="J984" s="7"/>
      <c r="K984" s="7"/>
      <c r="L984" s="7"/>
      <c r="M984" s="7"/>
      <c r="N984" s="7"/>
      <c r="O984" s="7"/>
      <c r="P984" s="7"/>
      <c r="Q984" s="7"/>
      <c r="R984" s="7"/>
      <c r="S984" s="7"/>
      <c r="T984" s="7"/>
      <c r="U984" s="7"/>
      <c r="V984" s="7"/>
      <c r="W984" s="7"/>
    </row>
    <row r="985" spans="1:23" ht="11.25" customHeight="1">
      <c r="A985" s="7"/>
      <c r="B985" s="7"/>
      <c r="C985" s="7"/>
      <c r="D985" s="7"/>
      <c r="E985" s="7"/>
      <c r="F985" s="7"/>
      <c r="G985" s="7"/>
      <c r="H985" s="7"/>
      <c r="I985" s="7"/>
      <c r="J985" s="7"/>
      <c r="K985" s="7"/>
      <c r="L985" s="7"/>
      <c r="M985" s="7"/>
      <c r="N985" s="7"/>
      <c r="O985" s="7"/>
      <c r="P985" s="7"/>
      <c r="Q985" s="7"/>
      <c r="R985" s="7"/>
      <c r="S985" s="7"/>
      <c r="T985" s="7"/>
      <c r="U985" s="7"/>
      <c r="V985" s="7"/>
      <c r="W985" s="7"/>
    </row>
    <row r="986" spans="1:23" ht="11.25" customHeight="1">
      <c r="A986" s="7"/>
      <c r="B986" s="7"/>
      <c r="C986" s="7"/>
      <c r="D986" s="7"/>
      <c r="E986" s="7"/>
      <c r="F986" s="7"/>
      <c r="G986" s="7"/>
      <c r="H986" s="7"/>
      <c r="I986" s="7"/>
      <c r="J986" s="7"/>
      <c r="K986" s="7"/>
      <c r="L986" s="7"/>
      <c r="M986" s="7"/>
      <c r="N986" s="7"/>
      <c r="O986" s="7"/>
      <c r="P986" s="7"/>
      <c r="Q986" s="7"/>
      <c r="R986" s="7"/>
      <c r="S986" s="7"/>
      <c r="T986" s="7"/>
      <c r="U986" s="7"/>
      <c r="V986" s="7"/>
      <c r="W986" s="7"/>
    </row>
    <row r="987" spans="1:23" ht="11.25" customHeight="1">
      <c r="A987" s="7"/>
      <c r="B987" s="7"/>
      <c r="C987" s="7"/>
      <c r="D987" s="7"/>
      <c r="E987" s="7"/>
      <c r="F987" s="7"/>
      <c r="G987" s="7"/>
      <c r="H987" s="7"/>
      <c r="I987" s="7"/>
      <c r="J987" s="7"/>
      <c r="K987" s="7"/>
      <c r="L987" s="7"/>
      <c r="M987" s="7"/>
      <c r="N987" s="7"/>
      <c r="O987" s="7"/>
      <c r="P987" s="7"/>
      <c r="Q987" s="7"/>
      <c r="R987" s="7"/>
      <c r="S987" s="7"/>
      <c r="T987" s="7"/>
      <c r="U987" s="7"/>
      <c r="V987" s="7"/>
      <c r="W987" s="7"/>
    </row>
    <row r="988" spans="1:23" ht="11.25" customHeight="1">
      <c r="A988" s="7"/>
      <c r="B988" s="7"/>
      <c r="C988" s="7"/>
      <c r="D988" s="7"/>
      <c r="E988" s="7"/>
      <c r="F988" s="7"/>
      <c r="G988" s="7"/>
      <c r="H988" s="7"/>
      <c r="I988" s="7"/>
      <c r="J988" s="7"/>
      <c r="K988" s="7"/>
      <c r="L988" s="7"/>
      <c r="M988" s="7"/>
      <c r="N988" s="7"/>
      <c r="O988" s="7"/>
      <c r="P988" s="7"/>
      <c r="Q988" s="7"/>
      <c r="R988" s="7"/>
      <c r="S988" s="7"/>
      <c r="T988" s="7"/>
      <c r="U988" s="7"/>
      <c r="V988" s="7"/>
      <c r="W988" s="7"/>
    </row>
    <row r="989" spans="1:23" ht="11.25" customHeight="1">
      <c r="A989" s="7"/>
      <c r="B989" s="7"/>
      <c r="C989" s="7"/>
      <c r="D989" s="7"/>
      <c r="E989" s="7"/>
      <c r="F989" s="7"/>
      <c r="G989" s="7"/>
      <c r="H989" s="7"/>
      <c r="I989" s="7"/>
      <c r="J989" s="7"/>
      <c r="K989" s="7"/>
      <c r="L989" s="7"/>
      <c r="M989" s="7"/>
      <c r="N989" s="7"/>
      <c r="O989" s="7"/>
      <c r="P989" s="7"/>
      <c r="Q989" s="7"/>
      <c r="R989" s="7"/>
      <c r="S989" s="7"/>
      <c r="T989" s="7"/>
      <c r="U989" s="7"/>
      <c r="V989" s="7"/>
      <c r="W989" s="7"/>
    </row>
    <row r="990" spans="1:23" ht="11.25" customHeight="1">
      <c r="A990" s="7"/>
      <c r="B990" s="7"/>
      <c r="C990" s="7"/>
      <c r="D990" s="7"/>
      <c r="E990" s="7"/>
      <c r="F990" s="7"/>
      <c r="G990" s="7"/>
      <c r="H990" s="7"/>
      <c r="I990" s="7"/>
      <c r="J990" s="7"/>
      <c r="K990" s="7"/>
      <c r="L990" s="7"/>
      <c r="M990" s="7"/>
      <c r="N990" s="7"/>
      <c r="O990" s="7"/>
      <c r="P990" s="7"/>
      <c r="Q990" s="7"/>
      <c r="R990" s="7"/>
      <c r="S990" s="7"/>
      <c r="T990" s="7"/>
      <c r="U990" s="7"/>
      <c r="V990" s="7"/>
      <c r="W990" s="7"/>
    </row>
    <row r="991" spans="1:23" ht="11.25" customHeight="1">
      <c r="A991" s="7"/>
      <c r="B991" s="7"/>
      <c r="C991" s="7"/>
      <c r="D991" s="7"/>
      <c r="E991" s="7"/>
      <c r="F991" s="7"/>
      <c r="G991" s="7"/>
      <c r="H991" s="7"/>
      <c r="I991" s="7"/>
      <c r="J991" s="7"/>
      <c r="K991" s="7"/>
      <c r="L991" s="7"/>
      <c r="M991" s="7"/>
      <c r="N991" s="7"/>
      <c r="O991" s="7"/>
      <c r="P991" s="7"/>
      <c r="Q991" s="7"/>
      <c r="R991" s="7"/>
      <c r="S991" s="7"/>
      <c r="T991" s="7"/>
      <c r="U991" s="7"/>
      <c r="V991" s="7"/>
      <c r="W991" s="7"/>
    </row>
    <row r="992" spans="1:23" ht="11.25" customHeight="1">
      <c r="A992" s="7"/>
      <c r="B992" s="7"/>
      <c r="C992" s="7"/>
      <c r="D992" s="7"/>
      <c r="E992" s="7"/>
      <c r="F992" s="7"/>
      <c r="G992" s="7"/>
      <c r="H992" s="7"/>
      <c r="I992" s="7"/>
      <c r="J992" s="7"/>
      <c r="K992" s="7"/>
      <c r="L992" s="7"/>
      <c r="M992" s="7"/>
      <c r="N992" s="7"/>
      <c r="O992" s="7"/>
      <c r="P992" s="7"/>
      <c r="Q992" s="7"/>
      <c r="R992" s="7"/>
      <c r="S992" s="7"/>
      <c r="T992" s="7"/>
      <c r="U992" s="7"/>
      <c r="V992" s="7"/>
      <c r="W992" s="7"/>
    </row>
    <row r="993" spans="1:23" ht="11.25" customHeight="1">
      <c r="A993" s="7"/>
      <c r="B993" s="7"/>
      <c r="C993" s="7"/>
      <c r="D993" s="7"/>
      <c r="E993" s="7"/>
      <c r="F993" s="7"/>
      <c r="G993" s="7"/>
      <c r="H993" s="7"/>
      <c r="I993" s="7"/>
      <c r="J993" s="7"/>
      <c r="K993" s="7"/>
      <c r="L993" s="7"/>
      <c r="M993" s="7"/>
      <c r="N993" s="7"/>
      <c r="O993" s="7"/>
      <c r="P993" s="7"/>
      <c r="Q993" s="7"/>
      <c r="R993" s="7"/>
      <c r="S993" s="7"/>
      <c r="T993" s="7"/>
      <c r="U993" s="7"/>
      <c r="V993" s="7"/>
      <c r="W993" s="7"/>
    </row>
    <row r="994" spans="1:23" ht="11.25" customHeight="1">
      <c r="A994" s="7"/>
      <c r="B994" s="7"/>
      <c r="C994" s="7"/>
      <c r="D994" s="7"/>
      <c r="E994" s="7"/>
      <c r="F994" s="7"/>
      <c r="G994" s="7"/>
      <c r="H994" s="7"/>
      <c r="I994" s="7"/>
      <c r="J994" s="7"/>
      <c r="K994" s="7"/>
      <c r="L994" s="7"/>
      <c r="M994" s="7"/>
      <c r="N994" s="7"/>
      <c r="O994" s="7"/>
      <c r="P994" s="7"/>
      <c r="Q994" s="7"/>
      <c r="R994" s="7"/>
      <c r="S994" s="7"/>
      <c r="T994" s="7"/>
      <c r="U994" s="7"/>
      <c r="V994" s="7"/>
      <c r="W994" s="7"/>
    </row>
    <row r="995" spans="1:23" ht="11.25" customHeight="1">
      <c r="A995" s="7"/>
      <c r="B995" s="7"/>
      <c r="C995" s="7"/>
      <c r="D995" s="7"/>
      <c r="E995" s="7"/>
      <c r="F995" s="7"/>
      <c r="G995" s="7"/>
      <c r="H995" s="7"/>
      <c r="I995" s="7"/>
      <c r="J995" s="7"/>
      <c r="K995" s="7"/>
      <c r="L995" s="7"/>
      <c r="M995" s="7"/>
      <c r="N995" s="7"/>
      <c r="O995" s="7"/>
      <c r="P995" s="7"/>
      <c r="Q995" s="7"/>
      <c r="R995" s="7"/>
      <c r="S995" s="7"/>
      <c r="T995" s="7"/>
      <c r="U995" s="7"/>
      <c r="V995" s="7"/>
      <c r="W995" s="7"/>
    </row>
    <row r="996" spans="1:23" ht="11.25" customHeight="1">
      <c r="A996" s="7"/>
      <c r="B996" s="7"/>
      <c r="C996" s="7"/>
      <c r="D996" s="7"/>
      <c r="E996" s="7"/>
      <c r="F996" s="7"/>
      <c r="G996" s="7"/>
      <c r="H996" s="7"/>
      <c r="I996" s="7"/>
      <c r="J996" s="7"/>
      <c r="K996" s="7"/>
      <c r="L996" s="7"/>
      <c r="M996" s="7"/>
      <c r="N996" s="7"/>
      <c r="O996" s="7"/>
      <c r="P996" s="7"/>
      <c r="Q996" s="7"/>
      <c r="R996" s="7"/>
      <c r="S996" s="7"/>
      <c r="T996" s="7"/>
      <c r="U996" s="7"/>
      <c r="V996" s="7"/>
      <c r="W996" s="7"/>
    </row>
    <row r="997" spans="1:23" ht="11.25" customHeight="1">
      <c r="A997" s="7"/>
      <c r="B997" s="7"/>
      <c r="C997" s="7"/>
      <c r="D997" s="7"/>
      <c r="E997" s="7"/>
      <c r="F997" s="7"/>
      <c r="G997" s="7"/>
      <c r="H997" s="7"/>
      <c r="I997" s="7"/>
      <c r="J997" s="7"/>
      <c r="K997" s="7"/>
      <c r="L997" s="7"/>
      <c r="M997" s="7"/>
      <c r="N997" s="7"/>
      <c r="O997" s="7"/>
      <c r="P997" s="7"/>
      <c r="Q997" s="7"/>
      <c r="R997" s="7"/>
      <c r="S997" s="7"/>
      <c r="T997" s="7"/>
      <c r="U997" s="7"/>
      <c r="V997" s="7"/>
      <c r="W997" s="7"/>
    </row>
    <row r="998" spans="1:23" ht="11.25" customHeight="1">
      <c r="A998" s="7"/>
      <c r="B998" s="7"/>
      <c r="C998" s="7"/>
      <c r="D998" s="7"/>
      <c r="E998" s="7"/>
      <c r="F998" s="7"/>
      <c r="G998" s="7"/>
      <c r="H998" s="7"/>
      <c r="I998" s="7"/>
      <c r="J998" s="7"/>
      <c r="K998" s="7"/>
      <c r="L998" s="7"/>
      <c r="M998" s="7"/>
      <c r="N998" s="7"/>
      <c r="O998" s="7"/>
      <c r="P998" s="7"/>
      <c r="Q998" s="7"/>
      <c r="R998" s="7"/>
      <c r="S998" s="7"/>
      <c r="T998" s="7"/>
      <c r="U998" s="7"/>
      <c r="V998" s="7"/>
      <c r="W998" s="7"/>
    </row>
    <row r="999" spans="1:23" ht="11.25" customHeight="1">
      <c r="A999" s="7"/>
      <c r="B999" s="7"/>
      <c r="C999" s="7"/>
      <c r="D999" s="7"/>
      <c r="E999" s="7"/>
      <c r="F999" s="7"/>
      <c r="G999" s="7"/>
      <c r="H999" s="7"/>
      <c r="I999" s="7"/>
      <c r="J999" s="7"/>
      <c r="K999" s="7"/>
      <c r="L999" s="7"/>
      <c r="M999" s="7"/>
      <c r="N999" s="7"/>
      <c r="O999" s="7"/>
      <c r="P999" s="7"/>
      <c r="Q999" s="7"/>
      <c r="R999" s="7"/>
      <c r="S999" s="7"/>
      <c r="T999" s="7"/>
      <c r="U999" s="7"/>
      <c r="V999" s="7"/>
      <c r="W999" s="7"/>
    </row>
    <row r="1000" spans="1:23"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row>
    <row r="1001" spans="1:23"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row>
    <row r="1002" spans="1:23" ht="11.2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row>
    <row r="1003" spans="1:23" ht="11.2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row>
  </sheetData>
  <mergeCells count="3">
    <mergeCell ref="B56:N56"/>
    <mergeCell ref="E27:H27"/>
    <mergeCell ref="B2:P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AFCC0"/>
    <pageSetUpPr fitToPage="1"/>
  </sheetPr>
  <dimension ref="A1:Z1003"/>
  <sheetViews>
    <sheetView showGridLines="0" topLeftCell="A10" zoomScale="110" zoomScaleNormal="110" workbookViewId="0">
      <selection activeCell="H27" sqref="H27"/>
    </sheetView>
  </sheetViews>
  <sheetFormatPr defaultColWidth="14.42578125" defaultRowHeight="15" customHeight="1"/>
  <cols>
    <col min="1" max="1" width="2" customWidth="1"/>
    <col min="2" max="2" width="17.7109375" customWidth="1"/>
    <col min="3" max="3" width="11.28515625" bestFit="1" customWidth="1"/>
    <col min="4" max="4" width="11.42578125" bestFit="1" customWidth="1"/>
    <col min="5" max="5" width="15.28515625" bestFit="1" customWidth="1"/>
    <col min="6" max="6" width="15.7109375" bestFit="1" customWidth="1"/>
    <col min="7" max="7" width="5.28515625" customWidth="1"/>
    <col min="8" max="8" width="29.42578125" customWidth="1"/>
    <col min="9" max="9" width="13.42578125" customWidth="1"/>
    <col min="10" max="10" width="10.5703125" customWidth="1"/>
    <col min="11" max="11" width="0.7109375" customWidth="1"/>
    <col min="12" max="12" width="10.7109375" customWidth="1"/>
    <col min="13" max="13" width="14" customWidth="1"/>
    <col min="14" max="14" width="14.42578125" customWidth="1"/>
    <col min="15" max="15" width="9" customWidth="1"/>
    <col min="16" max="16" width="2.5703125" customWidth="1"/>
    <col min="17" max="26" width="9" customWidth="1"/>
  </cols>
  <sheetData>
    <row r="1" spans="1:26" s="294" customFormat="1" ht="3" customHeight="1">
      <c r="P1" s="299"/>
    </row>
    <row r="2" spans="1:26" ht="23.25">
      <c r="A2" s="7"/>
      <c r="B2" s="426" t="s">
        <v>9</v>
      </c>
      <c r="C2" s="426"/>
      <c r="D2" s="426"/>
      <c r="E2" s="426"/>
      <c r="F2" s="426"/>
      <c r="G2" s="426"/>
      <c r="H2" s="426"/>
      <c r="I2" s="426"/>
      <c r="J2" s="426"/>
      <c r="K2" s="426"/>
      <c r="L2" s="426"/>
      <c r="M2" s="426"/>
      <c r="N2" s="426"/>
      <c r="O2" s="426"/>
      <c r="P2" s="299"/>
      <c r="Q2" s="7"/>
      <c r="R2" s="7"/>
      <c r="S2" s="7"/>
      <c r="T2" s="7"/>
      <c r="U2" s="7"/>
      <c r="V2" s="7"/>
      <c r="W2" s="7"/>
      <c r="X2" s="7"/>
      <c r="Y2" s="7"/>
      <c r="Z2" s="7"/>
    </row>
    <row r="3" spans="1:26" ht="11.25" customHeight="1">
      <c r="A3" s="7"/>
      <c r="B3" s="7"/>
      <c r="C3" s="7"/>
      <c r="D3" s="7"/>
      <c r="E3" s="7"/>
      <c r="F3" s="7"/>
      <c r="G3" s="7"/>
      <c r="H3" s="7"/>
      <c r="I3" s="7"/>
      <c r="J3" s="7"/>
      <c r="K3" s="7"/>
      <c r="L3" s="7"/>
      <c r="M3" s="7"/>
      <c r="N3" s="7"/>
      <c r="O3" s="7"/>
      <c r="P3" s="299"/>
      <c r="Q3" s="7"/>
      <c r="R3" s="7"/>
      <c r="S3" s="7"/>
      <c r="T3" s="7"/>
      <c r="U3" s="7"/>
      <c r="V3" s="7"/>
      <c r="W3" s="7"/>
      <c r="X3" s="7"/>
      <c r="Y3" s="7"/>
      <c r="Z3" s="7"/>
    </row>
    <row r="4" spans="1:26" ht="11.25" customHeight="1">
      <c r="A4" s="7"/>
      <c r="B4" s="7"/>
      <c r="C4" s="7"/>
      <c r="D4" s="7"/>
      <c r="E4" s="7"/>
      <c r="F4" s="7"/>
      <c r="G4" s="7"/>
      <c r="H4" s="7"/>
      <c r="I4" s="7"/>
      <c r="J4" s="7"/>
      <c r="K4" s="7"/>
      <c r="L4" s="7"/>
      <c r="M4" s="7"/>
      <c r="N4" s="7"/>
      <c r="O4" s="7"/>
      <c r="P4" s="299"/>
      <c r="Q4" s="7"/>
      <c r="R4" s="7"/>
      <c r="S4" s="7"/>
      <c r="T4" s="7"/>
      <c r="U4" s="7"/>
      <c r="V4" s="7"/>
      <c r="W4" s="7"/>
      <c r="X4" s="7"/>
      <c r="Y4" s="7"/>
      <c r="Z4" s="7"/>
    </row>
    <row r="5" spans="1:26" ht="11.25" customHeight="1">
      <c r="A5" s="7"/>
      <c r="B5" s="7"/>
      <c r="C5" s="7"/>
      <c r="D5" s="7"/>
      <c r="E5" s="7"/>
      <c r="F5" s="7"/>
      <c r="G5" s="7"/>
      <c r="H5" s="7"/>
      <c r="I5" s="7"/>
      <c r="J5" s="7"/>
      <c r="K5" s="7"/>
      <c r="L5" s="7"/>
      <c r="M5" s="7"/>
      <c r="N5" s="25"/>
      <c r="O5" s="7"/>
      <c r="P5" s="299"/>
      <c r="Q5" s="7"/>
      <c r="R5" s="7"/>
      <c r="S5" s="7"/>
      <c r="T5" s="7"/>
      <c r="U5" s="7"/>
      <c r="V5" s="7"/>
      <c r="W5" s="7"/>
      <c r="X5" s="7"/>
      <c r="Y5" s="7"/>
      <c r="Z5" s="7"/>
    </row>
    <row r="6" spans="1:26" ht="11.25" customHeight="1">
      <c r="A6" s="7"/>
      <c r="B6" s="7"/>
      <c r="C6" s="7"/>
      <c r="D6" s="7"/>
      <c r="E6" s="7"/>
      <c r="F6" s="7"/>
      <c r="G6" s="7"/>
      <c r="H6" s="7"/>
      <c r="I6" s="7"/>
      <c r="J6" s="7"/>
      <c r="K6" s="7"/>
      <c r="L6" s="7"/>
      <c r="M6" s="7"/>
      <c r="N6" s="25"/>
      <c r="O6" s="7"/>
      <c r="P6" s="299"/>
      <c r="Q6" s="7"/>
      <c r="R6" s="7"/>
      <c r="S6" s="7"/>
      <c r="T6" s="7"/>
      <c r="U6" s="7"/>
      <c r="V6" s="7"/>
      <c r="W6" s="7"/>
      <c r="X6" s="7"/>
      <c r="Y6" s="7"/>
      <c r="Z6" s="7"/>
    </row>
    <row r="7" spans="1:26" ht="11.25" customHeight="1">
      <c r="A7" s="7"/>
      <c r="B7" s="7"/>
      <c r="C7" s="7"/>
      <c r="D7" s="7"/>
      <c r="E7" s="7"/>
      <c r="F7" s="7"/>
      <c r="G7" s="7"/>
      <c r="H7" s="7"/>
      <c r="I7" s="7"/>
      <c r="J7" s="7"/>
      <c r="K7" s="7"/>
      <c r="L7" s="7"/>
      <c r="M7" s="7"/>
      <c r="N7" s="7"/>
      <c r="O7" s="7"/>
      <c r="P7" s="299"/>
      <c r="Q7" s="7"/>
      <c r="R7" s="7"/>
      <c r="S7" s="7"/>
      <c r="T7" s="7"/>
      <c r="U7" s="7"/>
      <c r="V7" s="7"/>
      <c r="W7" s="7"/>
      <c r="X7" s="7"/>
      <c r="Y7" s="7"/>
      <c r="Z7" s="7"/>
    </row>
    <row r="8" spans="1:26" ht="11.25" customHeight="1">
      <c r="A8" s="7"/>
      <c r="B8" s="7"/>
      <c r="C8" s="7"/>
      <c r="D8" s="7"/>
      <c r="E8" s="7"/>
      <c r="F8" s="7"/>
      <c r="G8" s="7"/>
      <c r="H8" s="7"/>
      <c r="I8" s="7"/>
      <c r="J8" s="7"/>
      <c r="K8" s="7"/>
      <c r="L8" s="7"/>
      <c r="M8" s="7"/>
      <c r="N8" s="7"/>
      <c r="O8" s="7"/>
      <c r="P8" s="299"/>
      <c r="Q8" s="7"/>
      <c r="R8" s="7"/>
      <c r="S8" s="7"/>
      <c r="T8" s="7"/>
      <c r="U8" s="7"/>
      <c r="V8" s="7"/>
      <c r="W8" s="7"/>
      <c r="X8" s="7"/>
      <c r="Y8" s="7"/>
      <c r="Z8" s="7"/>
    </row>
    <row r="9" spans="1:26" ht="11.25" customHeight="1">
      <c r="A9" s="7"/>
      <c r="B9" s="7"/>
      <c r="C9" s="7"/>
      <c r="D9" s="7"/>
      <c r="E9" s="7"/>
      <c r="F9" s="7"/>
      <c r="G9" s="7"/>
      <c r="H9" s="7"/>
      <c r="I9" s="7"/>
      <c r="J9" s="7"/>
      <c r="K9" s="7"/>
      <c r="L9" s="7"/>
      <c r="M9" s="7"/>
      <c r="N9" s="7"/>
      <c r="O9" s="7"/>
      <c r="P9" s="299"/>
      <c r="Q9" s="7"/>
      <c r="R9" s="7"/>
      <c r="S9" s="7"/>
      <c r="T9" s="7"/>
      <c r="U9" s="7"/>
      <c r="V9" s="7"/>
      <c r="W9" s="7"/>
      <c r="X9" s="7"/>
      <c r="Y9" s="7"/>
      <c r="Z9" s="7"/>
    </row>
    <row r="10" spans="1:26" ht="11.25" customHeight="1">
      <c r="A10" s="7"/>
      <c r="B10" s="7"/>
      <c r="C10" s="7"/>
      <c r="D10" s="7"/>
      <c r="E10" s="7"/>
      <c r="F10" s="7"/>
      <c r="G10" s="7"/>
      <c r="H10" s="7"/>
      <c r="I10" s="7"/>
      <c r="J10" s="7"/>
      <c r="K10" s="7"/>
      <c r="L10" s="7"/>
      <c r="M10" s="7"/>
      <c r="N10" s="7"/>
      <c r="O10" s="7"/>
      <c r="P10" s="299"/>
      <c r="Q10" s="7"/>
      <c r="R10" s="7"/>
      <c r="S10" s="7"/>
      <c r="T10" s="7"/>
      <c r="U10" s="7"/>
      <c r="V10" s="7"/>
      <c r="W10" s="7"/>
      <c r="X10" s="7"/>
      <c r="Y10" s="7"/>
      <c r="Z10" s="7"/>
    </row>
    <row r="11" spans="1:26" ht="11.25" customHeight="1">
      <c r="A11" s="7"/>
      <c r="B11" s="7"/>
      <c r="C11" s="7"/>
      <c r="D11" s="7"/>
      <c r="E11" s="7"/>
      <c r="F11" s="7"/>
      <c r="G11" s="7"/>
      <c r="H11" s="7"/>
      <c r="I11" s="7"/>
      <c r="J11" s="7"/>
      <c r="K11" s="7"/>
      <c r="L11" s="7"/>
      <c r="M11" s="7"/>
      <c r="N11" s="7"/>
      <c r="O11" s="7"/>
      <c r="P11" s="299"/>
      <c r="Q11" s="7"/>
      <c r="R11" s="7"/>
      <c r="S11" s="7"/>
      <c r="T11" s="7"/>
      <c r="U11" s="7"/>
      <c r="V11" s="7"/>
      <c r="W11" s="7"/>
      <c r="X11" s="7"/>
      <c r="Y11" s="7"/>
      <c r="Z11" s="7"/>
    </row>
    <row r="12" spans="1:26" ht="11.25" customHeight="1">
      <c r="A12" s="7"/>
      <c r="B12" s="7"/>
      <c r="C12" s="7"/>
      <c r="D12" s="7"/>
      <c r="E12" s="7"/>
      <c r="F12" s="7"/>
      <c r="G12" s="7"/>
      <c r="H12" s="7"/>
      <c r="I12" s="7"/>
      <c r="J12" s="7"/>
      <c r="K12" s="7"/>
      <c r="L12" s="7"/>
      <c r="M12" s="7"/>
      <c r="N12" s="7"/>
      <c r="O12" s="7"/>
      <c r="P12" s="299"/>
      <c r="Q12" s="7"/>
      <c r="R12" s="7"/>
      <c r="S12" s="7"/>
      <c r="T12" s="7"/>
      <c r="U12" s="7"/>
      <c r="V12" s="7"/>
      <c r="W12" s="7"/>
      <c r="X12" s="7"/>
      <c r="Y12" s="7"/>
      <c r="Z12" s="7"/>
    </row>
    <row r="13" spans="1:26" ht="11.25" customHeight="1">
      <c r="A13" s="7"/>
      <c r="B13" s="7"/>
      <c r="C13" s="7"/>
      <c r="D13" s="7"/>
      <c r="E13" s="7"/>
      <c r="F13" s="7"/>
      <c r="G13" s="7"/>
      <c r="H13" s="7"/>
      <c r="I13" s="7"/>
      <c r="J13" s="7"/>
      <c r="K13" s="7"/>
      <c r="L13" s="7"/>
      <c r="M13" s="7"/>
      <c r="N13" s="7"/>
      <c r="O13" s="7"/>
      <c r="P13" s="299"/>
      <c r="Q13" s="7"/>
      <c r="R13" s="7"/>
      <c r="S13" s="7"/>
      <c r="T13" s="7"/>
      <c r="U13" s="7"/>
      <c r="V13" s="7"/>
      <c r="W13" s="7"/>
      <c r="X13" s="7"/>
      <c r="Y13" s="7"/>
      <c r="Z13" s="7"/>
    </row>
    <row r="14" spans="1:26" ht="11.25" customHeight="1">
      <c r="A14" s="7"/>
      <c r="B14" s="7"/>
      <c r="C14" s="7"/>
      <c r="D14" s="7"/>
      <c r="E14" s="7"/>
      <c r="F14" s="7"/>
      <c r="G14" s="7"/>
      <c r="H14" s="7"/>
      <c r="I14" s="7"/>
      <c r="J14" s="7"/>
      <c r="K14" s="7"/>
      <c r="L14" s="7"/>
      <c r="M14" s="7"/>
      <c r="N14" s="7"/>
      <c r="O14" s="7"/>
      <c r="P14" s="299"/>
      <c r="Q14" s="7"/>
      <c r="R14" s="7"/>
      <c r="S14" s="7"/>
      <c r="T14" s="7"/>
      <c r="U14" s="7"/>
      <c r="V14" s="7"/>
      <c r="W14" s="7"/>
      <c r="X14" s="7"/>
      <c r="Y14" s="7"/>
      <c r="Z14" s="7"/>
    </row>
    <row r="15" spans="1:26" ht="11.25" customHeight="1">
      <c r="A15" s="7"/>
      <c r="B15" s="7"/>
      <c r="C15" s="7"/>
      <c r="D15" s="7"/>
      <c r="E15" s="7"/>
      <c r="F15" s="7"/>
      <c r="G15" s="7"/>
      <c r="H15" s="7"/>
      <c r="I15" s="7"/>
      <c r="J15" s="7"/>
      <c r="K15" s="7"/>
      <c r="L15" s="7"/>
      <c r="M15" s="7"/>
      <c r="N15" s="7"/>
      <c r="O15" s="7"/>
      <c r="P15" s="299"/>
      <c r="Q15" s="7"/>
      <c r="R15" s="7"/>
      <c r="S15" s="7"/>
      <c r="T15" s="7"/>
      <c r="U15" s="7"/>
      <c r="V15" s="7"/>
      <c r="W15" s="7"/>
      <c r="X15" s="7"/>
      <c r="Y15" s="7"/>
      <c r="Z15" s="7"/>
    </row>
    <row r="16" spans="1:26" ht="11.25" customHeight="1">
      <c r="A16" s="7"/>
      <c r="B16" s="7"/>
      <c r="C16" s="7"/>
      <c r="D16" s="7"/>
      <c r="E16" s="7"/>
      <c r="F16" s="7"/>
      <c r="G16" s="7"/>
      <c r="H16" s="7"/>
      <c r="I16" s="7"/>
      <c r="J16" s="7"/>
      <c r="K16" s="7"/>
      <c r="L16" s="7"/>
      <c r="M16" s="7"/>
      <c r="N16" s="7"/>
      <c r="O16" s="7"/>
      <c r="P16" s="299"/>
      <c r="Q16" s="7"/>
      <c r="R16" s="7"/>
      <c r="S16" s="7"/>
      <c r="T16" s="7"/>
      <c r="U16" s="7"/>
      <c r="V16" s="7"/>
      <c r="W16" s="7"/>
      <c r="X16" s="7"/>
      <c r="Y16" s="7"/>
      <c r="Z16" s="7"/>
    </row>
    <row r="17" spans="1:26" ht="11.25" customHeight="1">
      <c r="A17" s="7"/>
      <c r="B17" s="7"/>
      <c r="C17" s="7"/>
      <c r="D17" s="7"/>
      <c r="E17" s="7"/>
      <c r="F17" s="7"/>
      <c r="G17" s="7"/>
      <c r="H17" s="7"/>
      <c r="I17" s="7"/>
      <c r="J17" s="7"/>
      <c r="K17" s="7"/>
      <c r="L17" s="7"/>
      <c r="M17" s="7"/>
      <c r="N17" s="7"/>
      <c r="O17" s="7"/>
      <c r="P17" s="299"/>
      <c r="Q17" s="7"/>
      <c r="R17" s="7"/>
      <c r="S17" s="7"/>
      <c r="T17" s="7"/>
      <c r="U17" s="7"/>
      <c r="V17" s="7"/>
      <c r="W17" s="7"/>
      <c r="X17" s="7"/>
      <c r="Y17" s="7"/>
      <c r="Z17" s="7"/>
    </row>
    <row r="18" spans="1:26" ht="11.25" customHeight="1" thickBot="1">
      <c r="A18" s="7"/>
      <c r="B18" s="7"/>
      <c r="C18" s="7"/>
      <c r="D18" s="7"/>
      <c r="E18" s="7"/>
      <c r="F18" s="7"/>
      <c r="G18" s="7"/>
      <c r="H18" s="7"/>
      <c r="I18" s="7"/>
      <c r="J18" s="7"/>
      <c r="K18" s="7"/>
      <c r="L18" s="7"/>
      <c r="M18" s="7"/>
      <c r="N18" s="7"/>
      <c r="O18" s="7"/>
      <c r="P18" s="299"/>
      <c r="Q18" s="7"/>
      <c r="R18" s="7"/>
      <c r="S18" s="7"/>
      <c r="T18" s="7"/>
      <c r="U18" s="7"/>
      <c r="V18" s="7"/>
      <c r="W18" s="7"/>
      <c r="X18" s="7"/>
      <c r="Y18" s="7"/>
      <c r="Z18" s="7"/>
    </row>
    <row r="19" spans="1:26" s="294" customFormat="1" ht="13.5" thickBot="1">
      <c r="A19" s="7"/>
      <c r="B19" s="32" t="s">
        <v>322</v>
      </c>
      <c r="C19" s="32"/>
      <c r="D19" s="32"/>
      <c r="E19"/>
      <c r="F19"/>
      <c r="G19" s="7"/>
      <c r="H19" s="32" t="s">
        <v>329</v>
      </c>
      <c r="I19" s="7"/>
      <c r="J19" s="7"/>
      <c r="K19" s="7"/>
      <c r="L19" s="7"/>
      <c r="M19" s="7"/>
      <c r="N19" s="7"/>
      <c r="O19" s="7"/>
      <c r="P19" s="299"/>
      <c r="Q19" s="7"/>
      <c r="R19" s="7"/>
      <c r="S19" s="7"/>
      <c r="T19" s="7"/>
      <c r="U19" s="7"/>
      <c r="V19" s="7"/>
      <c r="W19" s="7"/>
      <c r="X19" s="7"/>
      <c r="Y19" s="7"/>
      <c r="Z19" s="7"/>
    </row>
    <row r="20" spans="1:26" s="423" customFormat="1" ht="3" customHeight="1">
      <c r="A20" s="7"/>
      <c r="B20" s="440"/>
      <c r="C20" s="440"/>
      <c r="D20" s="440"/>
      <c r="E20" s="331"/>
      <c r="F20" s="331"/>
      <c r="G20" s="330"/>
      <c r="H20" s="440"/>
      <c r="I20" s="330"/>
      <c r="J20" s="7"/>
      <c r="K20" s="7"/>
      <c r="L20" s="7"/>
      <c r="M20" s="7"/>
      <c r="N20" s="7"/>
      <c r="O20" s="7"/>
      <c r="P20" s="299"/>
      <c r="Q20" s="7"/>
      <c r="R20" s="7"/>
      <c r="S20" s="7"/>
      <c r="T20" s="7"/>
      <c r="U20" s="7"/>
      <c r="V20" s="7"/>
      <c r="W20" s="7"/>
      <c r="X20" s="7"/>
      <c r="Y20" s="7"/>
      <c r="Z20" s="7"/>
    </row>
    <row r="21" spans="1:26" ht="15" customHeight="1" thickBot="1">
      <c r="A21" s="7"/>
      <c r="G21" s="7"/>
      <c r="I21" s="433" t="s">
        <v>108</v>
      </c>
      <c r="J21" s="433"/>
      <c r="K21" s="7"/>
      <c r="L21" s="433" t="s">
        <v>109</v>
      </c>
      <c r="M21" s="433"/>
      <c r="N21" s="433"/>
      <c r="O21" s="7"/>
      <c r="P21" s="299"/>
      <c r="Q21" s="7"/>
      <c r="R21" s="7"/>
      <c r="S21" s="7"/>
      <c r="T21" s="7"/>
      <c r="U21" s="7"/>
      <c r="V21" s="7"/>
      <c r="W21" s="7"/>
      <c r="X21" s="7"/>
      <c r="Y21" s="7"/>
      <c r="Z21" s="7"/>
    </row>
    <row r="22" spans="1:26" ht="28.15" customHeight="1" thickBot="1">
      <c r="A22" s="7"/>
      <c r="B22" s="313" t="s">
        <v>108</v>
      </c>
      <c r="C22" s="314" t="s">
        <v>323</v>
      </c>
      <c r="D22" s="315" t="s">
        <v>324</v>
      </c>
      <c r="E22" s="315" t="s">
        <v>325</v>
      </c>
      <c r="F22" s="316" t="s">
        <v>326</v>
      </c>
      <c r="G22" s="7"/>
      <c r="H22" s="45" t="s">
        <v>93</v>
      </c>
      <c r="I22" s="35" t="s">
        <v>94</v>
      </c>
      <c r="J22" s="46" t="s">
        <v>113</v>
      </c>
      <c r="K22" s="7"/>
      <c r="L22" s="35" t="s">
        <v>110</v>
      </c>
      <c r="M22" s="35" t="s">
        <v>111</v>
      </c>
      <c r="N22" s="35" t="s">
        <v>112</v>
      </c>
      <c r="O22" s="7"/>
      <c r="P22" s="299"/>
      <c r="Q22" s="7"/>
      <c r="R22" s="7"/>
      <c r="S22" s="7"/>
      <c r="T22" s="7"/>
      <c r="U22" s="7"/>
      <c r="V22" s="7"/>
      <c r="W22" s="7"/>
      <c r="X22" s="7"/>
      <c r="Y22" s="7"/>
      <c r="Z22" s="7"/>
    </row>
    <row r="23" spans="1:26" ht="12">
      <c r="A23" s="7"/>
      <c r="B23" s="148" t="s">
        <v>114</v>
      </c>
      <c r="C23" s="317">
        <v>2000</v>
      </c>
      <c r="D23" s="318" t="s">
        <v>115</v>
      </c>
      <c r="E23" s="318"/>
      <c r="F23" s="319" t="s">
        <v>116</v>
      </c>
      <c r="G23" s="7"/>
      <c r="H23" s="387" t="s">
        <v>114</v>
      </c>
      <c r="I23" s="383">
        <f>C23</f>
        <v>2000</v>
      </c>
      <c r="J23" s="47">
        <f t="shared" ref="J23:J51" si="0">IFERROR(I23/$I$51,0)</f>
        <v>0.46948356807511737</v>
      </c>
      <c r="K23" s="7"/>
      <c r="L23" s="48" t="str">
        <f t="shared" ref="L23:N23" si="1">D23</f>
        <v>Fixed</v>
      </c>
      <c r="M23" s="48">
        <f t="shared" si="1"/>
        <v>0</v>
      </c>
      <c r="N23" s="48" t="str">
        <f t="shared" si="1"/>
        <v>Essential</v>
      </c>
      <c r="O23" s="7"/>
      <c r="P23" s="299"/>
      <c r="Q23" s="7"/>
      <c r="R23" s="7"/>
      <c r="S23" s="7"/>
      <c r="T23" s="7"/>
      <c r="U23" s="7"/>
      <c r="V23" s="7"/>
      <c r="W23" s="7"/>
      <c r="X23" s="7"/>
      <c r="Y23" s="7"/>
      <c r="Z23" s="7"/>
    </row>
    <row r="24" spans="1:26" ht="12">
      <c r="A24" s="7"/>
      <c r="B24" s="148" t="s">
        <v>117</v>
      </c>
      <c r="C24" s="320">
        <v>60</v>
      </c>
      <c r="D24" s="318" t="s">
        <v>115</v>
      </c>
      <c r="E24" s="318" t="s">
        <v>118</v>
      </c>
      <c r="F24" s="319" t="s">
        <v>116</v>
      </c>
      <c r="G24" s="7"/>
      <c r="H24" s="387" t="s">
        <v>117</v>
      </c>
      <c r="I24" s="40">
        <f t="shared" ref="I24:I28" si="2">C24</f>
        <v>60</v>
      </c>
      <c r="J24" s="47">
        <f t="shared" si="0"/>
        <v>1.4084507042253521E-2</v>
      </c>
      <c r="K24" s="7"/>
      <c r="L24" s="48" t="str">
        <f t="shared" ref="L24:N24" si="3">D24</f>
        <v>Fixed</v>
      </c>
      <c r="M24" s="48" t="str">
        <f t="shared" si="3"/>
        <v>Intermittent</v>
      </c>
      <c r="N24" s="48" t="str">
        <f t="shared" si="3"/>
        <v>Essential</v>
      </c>
      <c r="O24" s="7"/>
      <c r="P24" s="299"/>
      <c r="Q24" s="7"/>
      <c r="R24" s="7"/>
      <c r="S24" s="7"/>
      <c r="T24" s="7"/>
      <c r="U24" s="7"/>
      <c r="V24" s="7"/>
      <c r="W24" s="7"/>
      <c r="X24" s="7"/>
      <c r="Y24" s="7"/>
      <c r="Z24" s="7"/>
    </row>
    <row r="25" spans="1:26" ht="12">
      <c r="A25" s="7"/>
      <c r="B25" s="148" t="s">
        <v>119</v>
      </c>
      <c r="C25" s="320">
        <v>200</v>
      </c>
      <c r="D25" s="318" t="s">
        <v>115</v>
      </c>
      <c r="E25" s="318" t="s">
        <v>118</v>
      </c>
      <c r="F25" s="319" t="s">
        <v>116</v>
      </c>
      <c r="G25" s="7"/>
      <c r="H25" s="387" t="s">
        <v>119</v>
      </c>
      <c r="I25" s="40">
        <f t="shared" si="2"/>
        <v>200</v>
      </c>
      <c r="J25" s="47">
        <f t="shared" si="0"/>
        <v>4.6948356807511735E-2</v>
      </c>
      <c r="K25" s="7"/>
      <c r="L25" s="48" t="str">
        <f t="shared" ref="L25:N25" si="4">D25</f>
        <v>Fixed</v>
      </c>
      <c r="M25" s="48" t="str">
        <f t="shared" si="4"/>
        <v>Intermittent</v>
      </c>
      <c r="N25" s="48" t="str">
        <f t="shared" si="4"/>
        <v>Essential</v>
      </c>
      <c r="O25" s="7"/>
      <c r="P25" s="299"/>
      <c r="Q25" s="7"/>
      <c r="R25" s="7"/>
      <c r="S25" s="7"/>
      <c r="T25" s="7"/>
      <c r="U25" s="7"/>
      <c r="V25" s="7"/>
      <c r="W25" s="7"/>
      <c r="X25" s="7"/>
      <c r="Y25" s="7"/>
      <c r="Z25" s="7"/>
    </row>
    <row r="26" spans="1:26" ht="12">
      <c r="A26" s="7"/>
      <c r="B26" s="148" t="s">
        <v>120</v>
      </c>
      <c r="C26" s="320">
        <v>150</v>
      </c>
      <c r="D26" s="318" t="s">
        <v>121</v>
      </c>
      <c r="E26" s="318"/>
      <c r="F26" s="319" t="s">
        <v>116</v>
      </c>
      <c r="G26" s="7"/>
      <c r="H26" s="387" t="s">
        <v>120</v>
      </c>
      <c r="I26" s="40">
        <f t="shared" si="2"/>
        <v>150</v>
      </c>
      <c r="J26" s="47">
        <f t="shared" si="0"/>
        <v>3.5211267605633804E-2</v>
      </c>
      <c r="K26" s="7"/>
      <c r="L26" s="48" t="str">
        <f t="shared" ref="L26:N26" si="5">D26</f>
        <v>Variable</v>
      </c>
      <c r="M26" s="48">
        <f t="shared" si="5"/>
        <v>0</v>
      </c>
      <c r="N26" s="48" t="str">
        <f t="shared" si="5"/>
        <v>Essential</v>
      </c>
      <c r="O26" s="7"/>
      <c r="P26" s="299"/>
      <c r="Q26" s="7"/>
      <c r="R26" s="7"/>
      <c r="S26" s="7"/>
      <c r="T26" s="7"/>
      <c r="U26" s="7"/>
      <c r="V26" s="7"/>
      <c r="W26" s="7"/>
      <c r="X26" s="7"/>
      <c r="Y26" s="7"/>
      <c r="Z26" s="7"/>
    </row>
    <row r="27" spans="1:26" ht="12">
      <c r="A27" s="7"/>
      <c r="B27" s="148" t="s">
        <v>122</v>
      </c>
      <c r="C27" s="320">
        <v>120</v>
      </c>
      <c r="D27" s="318" t="s">
        <v>115</v>
      </c>
      <c r="E27" s="318" t="s">
        <v>118</v>
      </c>
      <c r="F27" s="319" t="s">
        <v>116</v>
      </c>
      <c r="G27" s="7"/>
      <c r="H27" s="387" t="s">
        <v>122</v>
      </c>
      <c r="I27" s="383">
        <f t="shared" si="2"/>
        <v>120</v>
      </c>
      <c r="J27" s="47">
        <f t="shared" si="0"/>
        <v>2.8169014084507043E-2</v>
      </c>
      <c r="K27" s="7"/>
      <c r="L27" s="48" t="str">
        <f t="shared" ref="L27:N27" si="6">D27</f>
        <v>Fixed</v>
      </c>
      <c r="M27" s="48" t="str">
        <f t="shared" si="6"/>
        <v>Intermittent</v>
      </c>
      <c r="N27" s="48" t="str">
        <f t="shared" si="6"/>
        <v>Essential</v>
      </c>
      <c r="O27" s="7"/>
      <c r="P27" s="299"/>
      <c r="Q27" s="7"/>
      <c r="R27" s="7"/>
      <c r="S27" s="7"/>
      <c r="T27" s="7"/>
      <c r="U27" s="7"/>
      <c r="V27" s="7"/>
      <c r="W27" s="7"/>
      <c r="X27" s="7"/>
      <c r="Y27" s="7"/>
      <c r="Z27" s="7"/>
    </row>
    <row r="28" spans="1:26" ht="12">
      <c r="A28" s="7"/>
      <c r="B28" s="148" t="s">
        <v>123</v>
      </c>
      <c r="C28" s="320">
        <v>100</v>
      </c>
      <c r="D28" s="318" t="s">
        <v>115</v>
      </c>
      <c r="E28" s="318"/>
      <c r="F28" s="319" t="s">
        <v>116</v>
      </c>
      <c r="G28" s="7"/>
      <c r="H28" s="408" t="s">
        <v>123</v>
      </c>
      <c r="I28" s="400">
        <f t="shared" si="2"/>
        <v>100</v>
      </c>
      <c r="J28" s="409">
        <f t="shared" si="0"/>
        <v>2.3474178403755867E-2</v>
      </c>
      <c r="K28" s="7"/>
      <c r="L28" s="48" t="str">
        <f t="shared" ref="L28:N28" si="7">D28</f>
        <v>Fixed</v>
      </c>
      <c r="M28" s="48">
        <f t="shared" si="7"/>
        <v>0</v>
      </c>
      <c r="N28" s="48" t="str">
        <f t="shared" si="7"/>
        <v>Essential</v>
      </c>
      <c r="O28" s="7"/>
      <c r="P28" s="299"/>
      <c r="Q28" s="7"/>
      <c r="R28" s="7"/>
      <c r="S28" s="7"/>
      <c r="T28" s="7"/>
      <c r="U28" s="7"/>
      <c r="V28" s="7"/>
      <c r="W28" s="7"/>
      <c r="X28" s="7"/>
      <c r="Y28" s="7"/>
      <c r="Z28" s="7"/>
    </row>
    <row r="29" spans="1:26" ht="12">
      <c r="A29" s="7"/>
      <c r="B29" s="148" t="s">
        <v>124</v>
      </c>
      <c r="C29" s="320">
        <v>225</v>
      </c>
      <c r="D29" s="318" t="s">
        <v>115</v>
      </c>
      <c r="E29" s="318"/>
      <c r="F29" s="319" t="s">
        <v>116</v>
      </c>
      <c r="G29" s="7"/>
      <c r="H29" s="389" t="s">
        <v>125</v>
      </c>
      <c r="I29" s="391">
        <f>SUBTOTAL(9,I23:I28)</f>
        <v>2630</v>
      </c>
      <c r="J29" s="53">
        <f t="shared" si="0"/>
        <v>0.61737089201877937</v>
      </c>
      <c r="K29" s="7"/>
      <c r="L29" s="48"/>
      <c r="M29" s="48"/>
      <c r="N29" s="48"/>
      <c r="O29" s="7"/>
      <c r="P29" s="299"/>
      <c r="Q29" s="7"/>
      <c r="R29" s="7"/>
      <c r="S29" s="7"/>
      <c r="T29" s="7"/>
      <c r="U29" s="7"/>
      <c r="V29" s="7"/>
      <c r="W29" s="7"/>
      <c r="X29" s="7"/>
      <c r="Y29" s="7"/>
      <c r="Z29" s="7"/>
    </row>
    <row r="30" spans="1:26" ht="12">
      <c r="A30" s="7"/>
      <c r="B30" s="148" t="s">
        <v>126</v>
      </c>
      <c r="C30" s="320">
        <v>50</v>
      </c>
      <c r="D30" s="318" t="s">
        <v>115</v>
      </c>
      <c r="E30" s="318" t="s">
        <v>118</v>
      </c>
      <c r="F30" s="319" t="s">
        <v>116</v>
      </c>
      <c r="G30" s="7"/>
      <c r="H30" s="387" t="s">
        <v>124</v>
      </c>
      <c r="I30" s="383">
        <f>C29</f>
        <v>225</v>
      </c>
      <c r="J30" s="47">
        <f t="shared" si="0"/>
        <v>5.2816901408450703E-2</v>
      </c>
      <c r="K30" s="7"/>
      <c r="L30" s="48" t="str">
        <f t="shared" ref="L30:N34" si="8">D29</f>
        <v>Fixed</v>
      </c>
      <c r="M30" s="48">
        <f t="shared" si="8"/>
        <v>0</v>
      </c>
      <c r="N30" s="48" t="str">
        <f t="shared" si="8"/>
        <v>Essential</v>
      </c>
      <c r="O30" s="7"/>
      <c r="P30" s="299"/>
      <c r="Q30" s="7"/>
      <c r="R30" s="7"/>
      <c r="S30" s="7"/>
      <c r="T30" s="7"/>
      <c r="U30" s="7"/>
      <c r="V30" s="7"/>
      <c r="W30" s="7"/>
      <c r="X30" s="7"/>
      <c r="Y30" s="7"/>
      <c r="Z30" s="7"/>
    </row>
    <row r="31" spans="1:26" ht="12">
      <c r="A31" s="7"/>
      <c r="B31" s="148" t="s">
        <v>127</v>
      </c>
      <c r="C31" s="320">
        <v>50</v>
      </c>
      <c r="D31" s="318" t="s">
        <v>115</v>
      </c>
      <c r="E31" s="318" t="s">
        <v>118</v>
      </c>
      <c r="F31" s="319" t="s">
        <v>116</v>
      </c>
      <c r="G31" s="7"/>
      <c r="H31" s="387" t="s">
        <v>126</v>
      </c>
      <c r="I31" s="40">
        <f>C30</f>
        <v>50</v>
      </c>
      <c r="J31" s="47">
        <f t="shared" si="0"/>
        <v>1.1737089201877934E-2</v>
      </c>
      <c r="K31" s="7"/>
      <c r="L31" s="48" t="str">
        <f t="shared" si="8"/>
        <v>Fixed</v>
      </c>
      <c r="M31" s="48" t="str">
        <f t="shared" si="8"/>
        <v>Intermittent</v>
      </c>
      <c r="N31" s="48" t="str">
        <f t="shared" si="8"/>
        <v>Essential</v>
      </c>
      <c r="O31" s="7"/>
      <c r="P31" s="300"/>
      <c r="S31" s="7"/>
      <c r="T31" s="7"/>
      <c r="U31" s="7"/>
      <c r="V31" s="7"/>
      <c r="W31" s="7"/>
      <c r="X31" s="7"/>
      <c r="Y31" s="7"/>
      <c r="Z31" s="7"/>
    </row>
    <row r="32" spans="1:26" ht="12">
      <c r="A32" s="7"/>
      <c r="B32" s="148" t="s">
        <v>122</v>
      </c>
      <c r="C32" s="320">
        <v>25</v>
      </c>
      <c r="D32" s="318" t="s">
        <v>121</v>
      </c>
      <c r="E32" s="318"/>
      <c r="F32" s="319" t="s">
        <v>116</v>
      </c>
      <c r="G32" s="7"/>
      <c r="H32" s="387" t="s">
        <v>127</v>
      </c>
      <c r="I32" s="40">
        <f>C31</f>
        <v>50</v>
      </c>
      <c r="J32" s="47">
        <f t="shared" si="0"/>
        <v>1.1737089201877934E-2</v>
      </c>
      <c r="K32" s="7"/>
      <c r="L32" s="48" t="str">
        <f t="shared" si="8"/>
        <v>Fixed</v>
      </c>
      <c r="M32" s="48" t="str">
        <f t="shared" si="8"/>
        <v>Intermittent</v>
      </c>
      <c r="N32" s="48" t="str">
        <f t="shared" si="8"/>
        <v>Essential</v>
      </c>
      <c r="O32" s="7"/>
      <c r="P32" s="300"/>
      <c r="S32" s="7"/>
      <c r="T32" s="7"/>
      <c r="U32" s="7"/>
      <c r="V32" s="7"/>
      <c r="W32" s="7"/>
      <c r="X32" s="7"/>
      <c r="Y32" s="7"/>
      <c r="Z32" s="7"/>
    </row>
    <row r="33" spans="1:26" ht="12">
      <c r="A33" s="7"/>
      <c r="B33" s="148" t="s">
        <v>128</v>
      </c>
      <c r="C33" s="320">
        <v>100</v>
      </c>
      <c r="D33" s="318" t="s">
        <v>121</v>
      </c>
      <c r="E33" s="318"/>
      <c r="F33" s="319" t="s">
        <v>116</v>
      </c>
      <c r="G33" s="7"/>
      <c r="H33" s="387" t="s">
        <v>122</v>
      </c>
      <c r="I33" s="383">
        <f>C32</f>
        <v>25</v>
      </c>
      <c r="J33" s="47">
        <f t="shared" si="0"/>
        <v>5.8685446009389668E-3</v>
      </c>
      <c r="K33" s="7"/>
      <c r="L33" s="48" t="str">
        <f t="shared" si="8"/>
        <v>Variable</v>
      </c>
      <c r="M33" s="48">
        <f t="shared" si="8"/>
        <v>0</v>
      </c>
      <c r="N33" s="48" t="str">
        <f t="shared" si="8"/>
        <v>Essential</v>
      </c>
      <c r="O33" s="7"/>
      <c r="P33" s="300"/>
      <c r="S33" s="7"/>
      <c r="T33" s="7"/>
      <c r="U33" s="7"/>
      <c r="V33" s="7"/>
      <c r="W33" s="7"/>
      <c r="X33" s="7"/>
      <c r="Y33" s="7"/>
      <c r="Z33" s="7"/>
    </row>
    <row r="34" spans="1:26" ht="12">
      <c r="A34" s="7"/>
      <c r="B34" s="148" t="s">
        <v>129</v>
      </c>
      <c r="C34" s="320">
        <v>125</v>
      </c>
      <c r="D34" s="318" t="s">
        <v>121</v>
      </c>
      <c r="E34" s="318"/>
      <c r="F34" s="319" t="s">
        <v>116</v>
      </c>
      <c r="G34" s="7"/>
      <c r="H34" s="408" t="s">
        <v>128</v>
      </c>
      <c r="I34" s="400">
        <f>C33</f>
        <v>100</v>
      </c>
      <c r="J34" s="409">
        <f t="shared" si="0"/>
        <v>2.3474178403755867E-2</v>
      </c>
      <c r="K34" s="7"/>
      <c r="L34" s="48" t="str">
        <f t="shared" si="8"/>
        <v>Variable</v>
      </c>
      <c r="M34" s="48">
        <f t="shared" si="8"/>
        <v>0</v>
      </c>
      <c r="N34" s="48" t="str">
        <f t="shared" si="8"/>
        <v>Essential</v>
      </c>
      <c r="O34" s="7"/>
      <c r="P34" s="300"/>
      <c r="S34" s="7"/>
      <c r="T34" s="7"/>
      <c r="U34" s="7"/>
      <c r="V34" s="7"/>
      <c r="W34" s="7"/>
      <c r="X34" s="7"/>
      <c r="Y34" s="7"/>
      <c r="Z34" s="7"/>
    </row>
    <row r="35" spans="1:26" ht="12">
      <c r="A35" s="7"/>
      <c r="B35" s="148" t="s">
        <v>130</v>
      </c>
      <c r="C35" s="320">
        <v>125</v>
      </c>
      <c r="D35" s="318" t="s">
        <v>121</v>
      </c>
      <c r="E35" s="318"/>
      <c r="F35" s="319" t="s">
        <v>131</v>
      </c>
      <c r="G35" s="7"/>
      <c r="H35" s="389" t="s">
        <v>132</v>
      </c>
      <c r="I35" s="391">
        <f>SUBTOTAL(9,I30:I34)</f>
        <v>450</v>
      </c>
      <c r="J35" s="53">
        <f t="shared" si="0"/>
        <v>0.10563380281690141</v>
      </c>
      <c r="K35" s="7"/>
      <c r="L35" s="48"/>
      <c r="M35" s="48"/>
      <c r="N35" s="48"/>
      <c r="O35" s="7"/>
      <c r="P35" s="299"/>
      <c r="Q35" s="7"/>
      <c r="R35" s="7"/>
      <c r="S35" s="7"/>
      <c r="T35" s="7"/>
      <c r="U35" s="7"/>
      <c r="V35" s="7"/>
      <c r="W35" s="7"/>
      <c r="X35" s="7"/>
      <c r="Y35" s="7"/>
      <c r="Z35" s="7"/>
    </row>
    <row r="36" spans="1:26" ht="12">
      <c r="A36" s="7"/>
      <c r="B36" s="148" t="s">
        <v>133</v>
      </c>
      <c r="C36" s="320">
        <v>50</v>
      </c>
      <c r="D36" s="318" t="s">
        <v>121</v>
      </c>
      <c r="E36" s="318" t="s">
        <v>118</v>
      </c>
      <c r="F36" s="319" t="s">
        <v>116</v>
      </c>
      <c r="G36" s="7"/>
      <c r="H36" s="387" t="s">
        <v>129</v>
      </c>
      <c r="I36" s="383">
        <f>C34</f>
        <v>125</v>
      </c>
      <c r="J36" s="47">
        <f t="shared" si="0"/>
        <v>2.9342723004694836E-2</v>
      </c>
      <c r="K36" s="7"/>
      <c r="L36" s="48" t="str">
        <f t="shared" ref="L36:N39" si="9">D34</f>
        <v>Variable</v>
      </c>
      <c r="M36" s="48">
        <f t="shared" si="9"/>
        <v>0</v>
      </c>
      <c r="N36" s="48" t="str">
        <f t="shared" si="9"/>
        <v>Essential</v>
      </c>
      <c r="O36" s="7"/>
      <c r="P36" s="299"/>
      <c r="Q36" s="7"/>
      <c r="R36" s="7"/>
      <c r="S36" s="7"/>
      <c r="T36" s="7"/>
      <c r="U36" s="7"/>
      <c r="V36" s="7"/>
      <c r="W36" s="7"/>
      <c r="X36" s="7"/>
      <c r="Y36" s="7"/>
      <c r="Z36" s="7"/>
    </row>
    <row r="37" spans="1:26" ht="12">
      <c r="A37" s="7"/>
      <c r="B37" s="148" t="s">
        <v>134</v>
      </c>
      <c r="C37" s="320">
        <v>100</v>
      </c>
      <c r="D37" s="318" t="s">
        <v>121</v>
      </c>
      <c r="E37" s="318" t="s">
        <v>118</v>
      </c>
      <c r="F37" s="319" t="s">
        <v>131</v>
      </c>
      <c r="G37" s="7"/>
      <c r="H37" s="387" t="s">
        <v>130</v>
      </c>
      <c r="I37" s="40">
        <f>C35</f>
        <v>125</v>
      </c>
      <c r="J37" s="47">
        <f t="shared" si="0"/>
        <v>2.9342723004694836E-2</v>
      </c>
      <c r="K37" s="7"/>
      <c r="L37" s="48" t="str">
        <f t="shared" si="9"/>
        <v>Variable</v>
      </c>
      <c r="M37" s="48">
        <f t="shared" si="9"/>
        <v>0</v>
      </c>
      <c r="N37" s="48" t="str">
        <f t="shared" si="9"/>
        <v>Discretionary</v>
      </c>
      <c r="O37" s="7"/>
      <c r="P37" s="299"/>
      <c r="Q37" s="7"/>
      <c r="R37" s="7"/>
      <c r="S37" s="7"/>
      <c r="T37" s="7"/>
      <c r="U37" s="7"/>
      <c r="V37" s="7"/>
      <c r="W37" s="7"/>
      <c r="X37" s="7"/>
      <c r="Y37" s="7"/>
      <c r="Z37" s="7"/>
    </row>
    <row r="38" spans="1:26" ht="12">
      <c r="A38" s="7"/>
      <c r="B38" s="148" t="s">
        <v>135</v>
      </c>
      <c r="C38" s="320">
        <v>200</v>
      </c>
      <c r="D38" s="318" t="s">
        <v>121</v>
      </c>
      <c r="E38" s="318"/>
      <c r="F38" s="319" t="s">
        <v>131</v>
      </c>
      <c r="G38" s="7"/>
      <c r="H38" s="387" t="s">
        <v>133</v>
      </c>
      <c r="I38" s="383">
        <f>C36</f>
        <v>50</v>
      </c>
      <c r="J38" s="47">
        <f t="shared" si="0"/>
        <v>1.1737089201877934E-2</v>
      </c>
      <c r="K38" s="7"/>
      <c r="L38" s="48" t="str">
        <f t="shared" si="9"/>
        <v>Variable</v>
      </c>
      <c r="M38" s="48" t="str">
        <f t="shared" si="9"/>
        <v>Intermittent</v>
      </c>
      <c r="N38" s="48" t="str">
        <f t="shared" si="9"/>
        <v>Essential</v>
      </c>
      <c r="O38" s="7"/>
      <c r="P38" s="299"/>
      <c r="Q38" s="7"/>
      <c r="R38" s="7"/>
      <c r="S38" s="7"/>
      <c r="T38" s="7"/>
      <c r="U38" s="7"/>
      <c r="V38" s="7"/>
      <c r="W38" s="7"/>
      <c r="X38" s="7"/>
      <c r="Y38" s="7"/>
      <c r="Z38" s="7"/>
    </row>
    <row r="39" spans="1:26" ht="12">
      <c r="A39" s="7"/>
      <c r="B39" s="148" t="s">
        <v>136</v>
      </c>
      <c r="C39" s="320">
        <v>50</v>
      </c>
      <c r="D39" s="318" t="s">
        <v>121</v>
      </c>
      <c r="E39" s="318"/>
      <c r="F39" s="319" t="s">
        <v>131</v>
      </c>
      <c r="G39" s="7"/>
      <c r="H39" s="408" t="s">
        <v>134</v>
      </c>
      <c r="I39" s="400">
        <f>C37</f>
        <v>100</v>
      </c>
      <c r="J39" s="409">
        <f t="shared" si="0"/>
        <v>2.3474178403755867E-2</v>
      </c>
      <c r="K39" s="7"/>
      <c r="L39" s="48" t="str">
        <f t="shared" si="9"/>
        <v>Variable</v>
      </c>
      <c r="M39" s="48" t="str">
        <f t="shared" si="9"/>
        <v>Intermittent</v>
      </c>
      <c r="N39" s="48" t="str">
        <f t="shared" si="9"/>
        <v>Discretionary</v>
      </c>
      <c r="O39" s="7"/>
      <c r="P39" s="299"/>
      <c r="Q39" s="7"/>
      <c r="R39" s="7"/>
      <c r="S39" s="7"/>
      <c r="T39" s="7"/>
      <c r="U39" s="7"/>
      <c r="V39" s="7"/>
      <c r="W39" s="7"/>
      <c r="X39" s="7"/>
      <c r="Y39" s="7"/>
      <c r="Z39" s="7"/>
    </row>
    <row r="40" spans="1:26" ht="12">
      <c r="A40" s="7"/>
      <c r="B40" s="148" t="s">
        <v>137</v>
      </c>
      <c r="C40" s="320">
        <v>25</v>
      </c>
      <c r="D40" s="318" t="s">
        <v>121</v>
      </c>
      <c r="E40" s="318"/>
      <c r="F40" s="319" t="s">
        <v>131</v>
      </c>
      <c r="G40" s="7"/>
      <c r="H40" s="389" t="s">
        <v>138</v>
      </c>
      <c r="I40" s="52">
        <f>SUBTOTAL(9,I36:I39)</f>
        <v>400</v>
      </c>
      <c r="J40" s="53">
        <f t="shared" si="0"/>
        <v>9.3896713615023469E-2</v>
      </c>
      <c r="K40" s="7"/>
      <c r="L40" s="48"/>
      <c r="M40" s="48"/>
      <c r="N40" s="48"/>
      <c r="O40" s="7"/>
      <c r="P40" s="299"/>
      <c r="Q40" s="7"/>
      <c r="R40" s="7"/>
      <c r="S40" s="7"/>
      <c r="T40" s="7"/>
      <c r="U40" s="7"/>
      <c r="V40" s="7"/>
      <c r="W40" s="7"/>
      <c r="X40" s="7"/>
      <c r="Y40" s="7"/>
      <c r="Z40" s="7"/>
    </row>
    <row r="41" spans="1:26" ht="12">
      <c r="A41" s="7"/>
      <c r="B41" s="148" t="s">
        <v>139</v>
      </c>
      <c r="C41" s="320">
        <v>25</v>
      </c>
      <c r="D41" s="318" t="s">
        <v>121</v>
      </c>
      <c r="E41" s="318"/>
      <c r="F41" s="319" t="s">
        <v>131</v>
      </c>
      <c r="G41" s="7"/>
      <c r="H41" s="387" t="s">
        <v>135</v>
      </c>
      <c r="I41" s="40">
        <f>C38</f>
        <v>200</v>
      </c>
      <c r="J41" s="47">
        <f t="shared" si="0"/>
        <v>4.6948356807511735E-2</v>
      </c>
      <c r="K41" s="7"/>
      <c r="L41" s="48" t="str">
        <f t="shared" ref="L41:N45" si="10">D38</f>
        <v>Variable</v>
      </c>
      <c r="M41" s="48">
        <f t="shared" si="10"/>
        <v>0</v>
      </c>
      <c r="N41" s="48" t="str">
        <f t="shared" si="10"/>
        <v>Discretionary</v>
      </c>
      <c r="O41" s="7"/>
      <c r="P41" s="299"/>
      <c r="Q41" s="7"/>
      <c r="R41" s="7"/>
      <c r="S41" s="7"/>
      <c r="T41" s="7"/>
      <c r="U41" s="7"/>
      <c r="V41" s="7"/>
      <c r="W41" s="7"/>
      <c r="X41" s="7"/>
      <c r="Y41" s="7"/>
      <c r="Z41" s="7"/>
    </row>
    <row r="42" spans="1:26" ht="12">
      <c r="A42" s="7"/>
      <c r="B42" s="148" t="s">
        <v>140</v>
      </c>
      <c r="C42" s="320">
        <v>30</v>
      </c>
      <c r="D42" s="318" t="s">
        <v>121</v>
      </c>
      <c r="E42" s="318"/>
      <c r="F42" s="319" t="s">
        <v>131</v>
      </c>
      <c r="G42" s="7"/>
      <c r="H42" s="387" t="s">
        <v>136</v>
      </c>
      <c r="I42" s="40">
        <f>C39</f>
        <v>50</v>
      </c>
      <c r="J42" s="47">
        <f t="shared" si="0"/>
        <v>1.1737089201877934E-2</v>
      </c>
      <c r="K42" s="7"/>
      <c r="L42" s="48" t="str">
        <f t="shared" si="10"/>
        <v>Variable</v>
      </c>
      <c r="M42" s="48">
        <f t="shared" si="10"/>
        <v>0</v>
      </c>
      <c r="N42" s="48" t="str">
        <f t="shared" si="10"/>
        <v>Discretionary</v>
      </c>
      <c r="O42" s="7"/>
      <c r="P42" s="299"/>
      <c r="Q42" s="7"/>
      <c r="R42" s="7"/>
      <c r="S42" s="7"/>
      <c r="T42" s="7"/>
      <c r="U42" s="7"/>
      <c r="V42" s="7"/>
      <c r="W42" s="7"/>
      <c r="X42" s="7"/>
      <c r="Y42" s="7"/>
      <c r="Z42" s="7"/>
    </row>
    <row r="43" spans="1:26" ht="12">
      <c r="A43" s="7"/>
      <c r="B43" s="148" t="s">
        <v>141</v>
      </c>
      <c r="C43" s="320">
        <v>100</v>
      </c>
      <c r="D43" s="318" t="s">
        <v>115</v>
      </c>
      <c r="E43" s="318"/>
      <c r="F43" s="319"/>
      <c r="G43" s="7"/>
      <c r="H43" s="387" t="s">
        <v>137</v>
      </c>
      <c r="I43" s="54">
        <f>C40</f>
        <v>25</v>
      </c>
      <c r="J43" s="47">
        <f t="shared" si="0"/>
        <v>5.8685446009389668E-3</v>
      </c>
      <c r="K43" s="7"/>
      <c r="L43" s="48" t="str">
        <f t="shared" si="10"/>
        <v>Variable</v>
      </c>
      <c r="M43" s="48">
        <f t="shared" si="10"/>
        <v>0</v>
      </c>
      <c r="N43" s="48" t="str">
        <f t="shared" si="10"/>
        <v>Discretionary</v>
      </c>
      <c r="O43" s="7"/>
      <c r="P43" s="299"/>
      <c r="Q43" s="7"/>
      <c r="R43" s="7"/>
      <c r="S43" s="7"/>
      <c r="T43" s="7"/>
      <c r="U43" s="7"/>
      <c r="V43" s="7"/>
      <c r="W43" s="7"/>
      <c r="X43" s="7"/>
      <c r="Y43" s="7"/>
      <c r="Z43" s="7"/>
    </row>
    <row r="44" spans="1:26" ht="12">
      <c r="A44" s="7"/>
      <c r="B44" s="148" t="s">
        <v>142</v>
      </c>
      <c r="C44" s="320">
        <v>150</v>
      </c>
      <c r="D44" s="318" t="s">
        <v>121</v>
      </c>
      <c r="E44" s="318"/>
      <c r="F44" s="319"/>
      <c r="G44" s="7"/>
      <c r="H44" s="387" t="s">
        <v>139</v>
      </c>
      <c r="I44" s="54">
        <f>C41</f>
        <v>25</v>
      </c>
      <c r="J44" s="47">
        <f t="shared" si="0"/>
        <v>5.8685446009389668E-3</v>
      </c>
      <c r="K44" s="7"/>
      <c r="L44" s="48" t="str">
        <f t="shared" si="10"/>
        <v>Variable</v>
      </c>
      <c r="M44" s="48">
        <f t="shared" si="10"/>
        <v>0</v>
      </c>
      <c r="N44" s="48" t="str">
        <f t="shared" si="10"/>
        <v>Discretionary</v>
      </c>
      <c r="O44" s="7"/>
      <c r="P44" s="299"/>
      <c r="Q44" s="7"/>
      <c r="R44" s="7"/>
      <c r="S44" s="7"/>
      <c r="T44" s="7"/>
      <c r="U44" s="7"/>
      <c r="V44" s="7"/>
      <c r="W44" s="7"/>
      <c r="X44" s="7"/>
      <c r="Y44" s="7"/>
      <c r="Z44" s="7"/>
    </row>
    <row r="45" spans="1:26" ht="12.75" thickBot="1">
      <c r="A45" s="7"/>
      <c r="B45" s="395" t="s">
        <v>143</v>
      </c>
      <c r="C45" s="321">
        <v>200</v>
      </c>
      <c r="D45" s="322" t="s">
        <v>121</v>
      </c>
      <c r="E45" s="322"/>
      <c r="F45" s="323" t="s">
        <v>116</v>
      </c>
      <c r="G45" s="7"/>
      <c r="H45" s="408" t="s">
        <v>140</v>
      </c>
      <c r="I45" s="400">
        <f>C42</f>
        <v>30</v>
      </c>
      <c r="J45" s="409">
        <f t="shared" si="0"/>
        <v>7.0422535211267607E-3</v>
      </c>
      <c r="K45" s="7"/>
      <c r="L45" s="48" t="str">
        <f t="shared" si="10"/>
        <v>Variable</v>
      </c>
      <c r="M45" s="48">
        <f t="shared" si="10"/>
        <v>0</v>
      </c>
      <c r="N45" s="48" t="str">
        <f t="shared" si="10"/>
        <v>Discretionary</v>
      </c>
      <c r="O45" s="7"/>
      <c r="P45" s="299"/>
      <c r="Q45" s="7"/>
      <c r="R45" s="7"/>
      <c r="S45" s="7"/>
      <c r="T45" s="7"/>
      <c r="U45" s="7"/>
      <c r="V45" s="7"/>
      <c r="W45" s="7"/>
      <c r="X45" s="7"/>
      <c r="Y45" s="7"/>
      <c r="Z45" s="7"/>
    </row>
    <row r="46" spans="1:26" ht="11.25" customHeight="1">
      <c r="A46" s="7"/>
      <c r="B46" s="404"/>
      <c r="C46" s="405"/>
      <c r="D46" s="406"/>
      <c r="E46" s="406"/>
      <c r="F46" s="407"/>
      <c r="G46" s="7"/>
      <c r="H46" s="389" t="s">
        <v>144</v>
      </c>
      <c r="I46" s="52">
        <f>SUBTOTAL(9,I41:I45)</f>
        <v>330</v>
      </c>
      <c r="J46" s="53">
        <f t="shared" si="0"/>
        <v>7.746478873239436E-2</v>
      </c>
      <c r="K46" s="7"/>
      <c r="L46" s="48"/>
      <c r="M46" s="48"/>
      <c r="N46" s="48"/>
      <c r="O46" s="7"/>
      <c r="P46" s="299"/>
      <c r="Q46" s="7"/>
      <c r="R46" s="7"/>
      <c r="S46" s="7"/>
      <c r="T46" s="7"/>
      <c r="U46" s="7"/>
      <c r="V46" s="7"/>
      <c r="W46" s="7"/>
      <c r="X46" s="7"/>
      <c r="Y46" s="7"/>
      <c r="Z46" s="7"/>
    </row>
    <row r="47" spans="1:26" ht="11.25" customHeight="1">
      <c r="A47" s="7"/>
      <c r="G47" s="7"/>
      <c r="H47" s="387" t="s">
        <v>141</v>
      </c>
      <c r="I47" s="40">
        <f>C43</f>
        <v>100</v>
      </c>
      <c r="J47" s="47">
        <f t="shared" si="0"/>
        <v>2.3474178403755867E-2</v>
      </c>
      <c r="K47" s="7"/>
      <c r="L47" s="48" t="str">
        <f t="shared" ref="L47:N48" si="11">D43</f>
        <v>Fixed</v>
      </c>
      <c r="M47" s="48">
        <f t="shared" si="11"/>
        <v>0</v>
      </c>
      <c r="N47" s="48">
        <f t="shared" si="11"/>
        <v>0</v>
      </c>
      <c r="O47" s="7"/>
      <c r="P47" s="299"/>
      <c r="Q47" s="7"/>
      <c r="R47" s="7"/>
      <c r="S47" s="7"/>
      <c r="T47" s="7"/>
      <c r="U47" s="7"/>
      <c r="V47" s="7"/>
      <c r="W47" s="7"/>
      <c r="X47" s="7"/>
      <c r="Y47" s="7"/>
      <c r="Z47" s="7"/>
    </row>
    <row r="48" spans="1:26" ht="11.25" customHeight="1">
      <c r="A48" s="7"/>
      <c r="G48" s="7"/>
      <c r="H48" s="388" t="s">
        <v>142</v>
      </c>
      <c r="I48" s="50">
        <f>C44</f>
        <v>150</v>
      </c>
      <c r="J48" s="51">
        <f t="shared" si="0"/>
        <v>3.5211267605633804E-2</v>
      </c>
      <c r="K48" s="7"/>
      <c r="L48" s="48" t="str">
        <f t="shared" si="11"/>
        <v>Variable</v>
      </c>
      <c r="M48" s="48">
        <f t="shared" si="11"/>
        <v>0</v>
      </c>
      <c r="N48" s="48">
        <f t="shared" si="11"/>
        <v>0</v>
      </c>
      <c r="O48" s="7"/>
      <c r="P48" s="299"/>
      <c r="Q48" s="7"/>
      <c r="R48" s="7"/>
      <c r="S48" s="7"/>
      <c r="T48" s="7"/>
      <c r="U48" s="7"/>
      <c r="V48" s="7"/>
      <c r="W48" s="7"/>
      <c r="X48" s="7"/>
      <c r="Y48" s="7"/>
      <c r="Z48" s="7"/>
    </row>
    <row r="49" spans="1:26" ht="11.25" customHeight="1">
      <c r="A49" s="7"/>
      <c r="G49" s="7"/>
      <c r="H49" s="389" t="s">
        <v>145</v>
      </c>
      <c r="I49" s="52">
        <f>SUBTOTAL(9,I47:I48)</f>
        <v>250</v>
      </c>
      <c r="J49" s="53">
        <f t="shared" si="0"/>
        <v>5.8685446009389672E-2</v>
      </c>
      <c r="K49" s="7"/>
      <c r="L49" s="7"/>
      <c r="M49" s="7"/>
      <c r="N49" s="7"/>
      <c r="O49" s="7"/>
      <c r="P49" s="299"/>
      <c r="Q49" s="7"/>
      <c r="R49" s="7"/>
      <c r="S49" s="7"/>
      <c r="T49" s="7"/>
      <c r="U49" s="7"/>
      <c r="V49" s="7"/>
      <c r="W49" s="7"/>
      <c r="X49" s="7"/>
      <c r="Y49" s="7"/>
      <c r="Z49" s="7"/>
    </row>
    <row r="50" spans="1:26" ht="11.25" customHeight="1">
      <c r="A50" s="7"/>
      <c r="B50" s="7"/>
      <c r="C50" s="7"/>
      <c r="D50" s="7"/>
      <c r="E50" s="7"/>
      <c r="F50" s="7"/>
      <c r="G50" s="7"/>
      <c r="H50" s="389" t="s">
        <v>143</v>
      </c>
      <c r="I50" s="391">
        <f>C45</f>
        <v>200</v>
      </c>
      <c r="J50" s="55">
        <f t="shared" si="0"/>
        <v>4.6948356807511735E-2</v>
      </c>
      <c r="K50" s="7"/>
      <c r="L50" s="48" t="str">
        <f>D45</f>
        <v>Variable</v>
      </c>
      <c r="M50" s="48">
        <f>E45</f>
        <v>0</v>
      </c>
      <c r="N50" s="48" t="str">
        <f>F45</f>
        <v>Essential</v>
      </c>
      <c r="O50" s="7"/>
      <c r="P50" s="299"/>
      <c r="Q50" s="7"/>
      <c r="R50" s="7"/>
      <c r="S50" s="7"/>
      <c r="T50" s="7"/>
      <c r="U50" s="7"/>
      <c r="V50" s="7"/>
      <c r="W50" s="7"/>
      <c r="X50" s="7"/>
      <c r="Y50" s="7"/>
      <c r="Z50" s="7"/>
    </row>
    <row r="51" spans="1:26" ht="13.15" customHeight="1" thickBot="1">
      <c r="A51" s="7"/>
      <c r="B51" s="7"/>
      <c r="C51" s="7"/>
      <c r="D51" s="7"/>
      <c r="E51" s="7"/>
      <c r="F51" s="7"/>
      <c r="G51" s="7"/>
      <c r="H51" s="42" t="s">
        <v>146</v>
      </c>
      <c r="I51" s="43">
        <f>SUBTOTAL(9,I23:I50)</f>
        <v>4260</v>
      </c>
      <c r="J51" s="56">
        <f t="shared" si="0"/>
        <v>1</v>
      </c>
      <c r="K51" s="7"/>
      <c r="L51" s="7"/>
      <c r="M51" s="7"/>
      <c r="N51" s="7"/>
      <c r="O51" s="7"/>
      <c r="P51" s="299"/>
      <c r="Q51" s="7"/>
      <c r="R51" s="7"/>
      <c r="S51" s="7"/>
      <c r="T51" s="7"/>
      <c r="U51" s="7"/>
      <c r="V51" s="7"/>
      <c r="W51" s="7"/>
      <c r="X51" s="7"/>
      <c r="Y51" s="7"/>
      <c r="Z51" s="7"/>
    </row>
    <row r="52" spans="1:26" ht="11.25" customHeight="1">
      <c r="A52" s="7"/>
      <c r="B52" s="7"/>
      <c r="C52" s="7"/>
      <c r="D52" s="7"/>
      <c r="E52" s="7"/>
      <c r="F52" s="7"/>
      <c r="G52" s="7"/>
      <c r="O52" s="7"/>
      <c r="P52" s="299"/>
      <c r="Q52" s="7"/>
      <c r="R52" s="7"/>
      <c r="S52" s="7"/>
      <c r="T52" s="7"/>
      <c r="U52" s="7"/>
      <c r="V52" s="7"/>
      <c r="W52" s="7"/>
      <c r="X52" s="7"/>
      <c r="Y52" s="7"/>
      <c r="Z52" s="7"/>
    </row>
    <row r="53" spans="1:26" ht="11.25" customHeight="1">
      <c r="A53" s="7"/>
      <c r="B53" s="7"/>
      <c r="C53" s="7"/>
      <c r="D53" s="7"/>
      <c r="E53" s="7"/>
      <c r="F53" s="7"/>
      <c r="G53" s="7"/>
      <c r="O53" s="7"/>
      <c r="P53" s="299"/>
      <c r="Q53" s="7"/>
      <c r="R53" s="7"/>
      <c r="S53" s="7"/>
      <c r="T53" s="7"/>
      <c r="U53" s="7"/>
      <c r="V53" s="7"/>
      <c r="W53" s="7"/>
      <c r="X53" s="7"/>
      <c r="Y53" s="7"/>
      <c r="Z53" s="7"/>
    </row>
    <row r="54" spans="1:26" ht="11.25" customHeight="1">
      <c r="A54" s="7"/>
      <c r="B54" s="7"/>
      <c r="C54" s="7"/>
      <c r="D54" s="7"/>
      <c r="E54" s="7"/>
      <c r="F54" s="7"/>
      <c r="G54" s="7"/>
      <c r="O54" s="7"/>
      <c r="P54" s="299"/>
      <c r="Q54" s="7"/>
      <c r="R54" s="7"/>
      <c r="S54" s="7"/>
      <c r="T54" s="7"/>
      <c r="U54" s="7"/>
      <c r="V54" s="7"/>
      <c r="W54" s="7"/>
      <c r="X54" s="7"/>
      <c r="Y54" s="7"/>
      <c r="Z54" s="7"/>
    </row>
    <row r="55" spans="1:26" ht="13.9" customHeight="1">
      <c r="A55" s="7"/>
      <c r="B55" s="7"/>
      <c r="C55" s="7"/>
      <c r="D55" s="7"/>
      <c r="E55" s="7"/>
      <c r="F55" s="7"/>
      <c r="G55" s="7"/>
      <c r="O55" s="7"/>
      <c r="P55" s="299"/>
      <c r="Q55" s="7"/>
      <c r="R55" s="7"/>
      <c r="S55" s="7"/>
      <c r="T55" s="7"/>
      <c r="U55" s="7"/>
      <c r="V55" s="7"/>
      <c r="W55" s="7"/>
      <c r="X55" s="7"/>
      <c r="Y55" s="7"/>
      <c r="Z55" s="7"/>
    </row>
    <row r="56" spans="1:26" ht="11.25" customHeight="1">
      <c r="A56" s="7"/>
      <c r="B56" s="7"/>
      <c r="C56" s="7"/>
      <c r="D56" s="7"/>
      <c r="E56" s="7"/>
      <c r="F56" s="7"/>
      <c r="G56" s="7"/>
      <c r="H56" s="7"/>
      <c r="I56" s="7"/>
      <c r="J56" s="7"/>
      <c r="K56" s="7"/>
      <c r="L56" s="7"/>
      <c r="M56" s="7"/>
      <c r="N56" s="7"/>
      <c r="O56" s="7"/>
      <c r="P56" s="299"/>
      <c r="Q56" s="7"/>
      <c r="R56" s="7"/>
      <c r="S56" s="7"/>
      <c r="T56" s="7"/>
      <c r="U56" s="7"/>
      <c r="V56" s="7"/>
      <c r="W56" s="7"/>
      <c r="X56" s="7"/>
      <c r="Y56" s="7"/>
      <c r="Z56" s="7"/>
    </row>
    <row r="57" spans="1:26" ht="11.25" customHeight="1">
      <c r="A57" s="7"/>
      <c r="B57" s="7"/>
      <c r="C57" s="7"/>
      <c r="D57" s="7"/>
      <c r="E57" s="7"/>
      <c r="F57" s="7"/>
      <c r="G57" s="7"/>
      <c r="H57" s="7"/>
      <c r="I57" s="7"/>
      <c r="J57" s="7"/>
      <c r="K57" s="7"/>
      <c r="L57" s="7"/>
      <c r="M57" s="7"/>
      <c r="N57" s="7"/>
      <c r="O57" s="7"/>
      <c r="P57" s="299"/>
      <c r="Q57" s="7"/>
      <c r="R57" s="7"/>
      <c r="S57" s="7"/>
      <c r="T57" s="7"/>
      <c r="U57" s="7"/>
      <c r="V57" s="7"/>
      <c r="W57" s="7"/>
      <c r="X57" s="7"/>
      <c r="Y57" s="7"/>
      <c r="Z57" s="7"/>
    </row>
    <row r="58" spans="1:26" ht="11.25" customHeight="1">
      <c r="A58" s="7"/>
      <c r="P58" s="299"/>
      <c r="Q58" s="7"/>
      <c r="R58" s="7"/>
      <c r="S58" s="7"/>
      <c r="T58" s="7"/>
      <c r="U58" s="7"/>
      <c r="V58" s="7"/>
      <c r="W58" s="7"/>
      <c r="X58" s="7"/>
      <c r="Y58" s="7"/>
      <c r="Z58" s="7"/>
    </row>
    <row r="59" spans="1:26" ht="11.25" customHeight="1">
      <c r="A59" s="7"/>
      <c r="P59" s="299"/>
      <c r="Q59" s="7"/>
      <c r="R59" s="7"/>
      <c r="S59" s="7"/>
      <c r="T59" s="7"/>
      <c r="U59" s="7"/>
      <c r="V59" s="7"/>
      <c r="W59" s="7"/>
      <c r="X59" s="7"/>
      <c r="Y59" s="7"/>
      <c r="Z59" s="7"/>
    </row>
    <row r="60" spans="1:26" ht="11.25" customHeight="1">
      <c r="A60" s="7"/>
      <c r="P60" s="299"/>
      <c r="Q60" s="7"/>
      <c r="R60" s="7"/>
      <c r="S60" s="7"/>
      <c r="T60" s="7"/>
      <c r="U60" s="7"/>
      <c r="V60" s="7"/>
      <c r="W60" s="7"/>
      <c r="X60" s="7"/>
      <c r="Y60" s="7"/>
      <c r="Z60" s="7"/>
    </row>
    <row r="61" spans="1:26" ht="11.25" customHeight="1">
      <c r="A61" s="7"/>
      <c r="P61" s="299"/>
      <c r="Q61" s="7"/>
      <c r="R61" s="7"/>
      <c r="S61" s="7"/>
      <c r="T61" s="7"/>
      <c r="U61" s="7"/>
      <c r="V61" s="7"/>
      <c r="W61" s="7"/>
      <c r="X61" s="7"/>
      <c r="Y61" s="7"/>
      <c r="Z61" s="7"/>
    </row>
    <row r="62" spans="1:26" ht="11.25" customHeight="1">
      <c r="A62" s="7"/>
      <c r="P62" s="299"/>
      <c r="Q62" s="7"/>
      <c r="R62" s="7"/>
      <c r="S62" s="7"/>
      <c r="T62" s="7"/>
      <c r="U62" s="7"/>
      <c r="V62" s="7"/>
      <c r="W62" s="7"/>
      <c r="X62" s="7"/>
      <c r="Y62" s="7"/>
      <c r="Z62" s="7"/>
    </row>
    <row r="63" spans="1:26" ht="11.25" customHeight="1">
      <c r="A63" s="7"/>
      <c r="P63" s="299"/>
      <c r="Q63" s="7"/>
      <c r="R63" s="7"/>
      <c r="S63" s="7"/>
      <c r="T63" s="7"/>
      <c r="U63" s="7"/>
      <c r="V63" s="7"/>
      <c r="W63" s="7"/>
      <c r="X63" s="7"/>
      <c r="Y63" s="7"/>
      <c r="Z63" s="7"/>
    </row>
    <row r="64" spans="1:26" ht="11.25" customHeight="1">
      <c r="A64" s="7"/>
      <c r="P64" s="299"/>
      <c r="Q64" s="7"/>
      <c r="R64" s="7"/>
      <c r="S64" s="7"/>
      <c r="T64" s="7"/>
      <c r="U64" s="7"/>
      <c r="V64" s="7"/>
      <c r="W64" s="7"/>
      <c r="X64" s="7"/>
      <c r="Y64" s="7"/>
      <c r="Z64" s="7"/>
    </row>
    <row r="65" spans="1:26" ht="11.25" customHeight="1">
      <c r="A65" s="7"/>
      <c r="P65" s="299"/>
      <c r="Q65" s="7"/>
      <c r="R65" s="7"/>
      <c r="S65" s="7"/>
      <c r="T65" s="7"/>
      <c r="U65" s="7"/>
      <c r="V65" s="7"/>
      <c r="W65" s="7"/>
      <c r="X65" s="7"/>
      <c r="Y65" s="7"/>
      <c r="Z65" s="7"/>
    </row>
    <row r="66" spans="1:26" ht="11.25" customHeight="1">
      <c r="A66" s="7"/>
      <c r="P66" s="299"/>
      <c r="Q66" s="7"/>
      <c r="R66" s="7"/>
      <c r="S66" s="7"/>
      <c r="T66" s="7"/>
      <c r="U66" s="7"/>
      <c r="V66" s="7"/>
      <c r="W66" s="7"/>
      <c r="X66" s="7"/>
      <c r="Y66" s="7"/>
      <c r="Z66" s="7"/>
    </row>
    <row r="67" spans="1:26" ht="11.25" customHeight="1">
      <c r="A67" s="7"/>
      <c r="P67" s="299"/>
      <c r="Q67" s="7"/>
      <c r="R67" s="7"/>
      <c r="S67" s="7"/>
      <c r="T67" s="7"/>
      <c r="U67" s="7"/>
      <c r="V67" s="7"/>
      <c r="W67" s="7"/>
      <c r="X67" s="7"/>
      <c r="Y67" s="7"/>
      <c r="Z67" s="7"/>
    </row>
    <row r="68" spans="1:26" ht="11.25" customHeight="1">
      <c r="A68" s="7"/>
      <c r="P68" s="299"/>
      <c r="Q68" s="7"/>
      <c r="R68" s="7"/>
      <c r="S68" s="7"/>
      <c r="T68" s="7"/>
      <c r="U68" s="7"/>
      <c r="V68" s="7"/>
      <c r="W68" s="7"/>
      <c r="X68" s="7"/>
      <c r="Y68" s="7"/>
      <c r="Z68" s="7"/>
    </row>
    <row r="69" spans="1:26" ht="11.25" customHeight="1">
      <c r="A69" s="7"/>
      <c r="P69" s="299"/>
      <c r="Q69" s="7"/>
      <c r="R69" s="7"/>
      <c r="S69" s="7"/>
      <c r="T69" s="7"/>
      <c r="U69" s="7"/>
      <c r="V69" s="7"/>
      <c r="W69" s="7"/>
      <c r="X69" s="7"/>
      <c r="Y69" s="7"/>
      <c r="Z69" s="7"/>
    </row>
    <row r="70" spans="1:26" ht="11.25" customHeight="1">
      <c r="A70" s="7"/>
      <c r="P70" s="299"/>
      <c r="Q70" s="7"/>
      <c r="R70" s="7"/>
      <c r="S70" s="7"/>
      <c r="T70" s="7"/>
      <c r="U70" s="7"/>
      <c r="V70" s="7"/>
      <c r="W70" s="7"/>
      <c r="X70" s="7"/>
      <c r="Y70" s="7"/>
      <c r="Z70" s="7"/>
    </row>
    <row r="71" spans="1:26" ht="11.25" customHeight="1">
      <c r="A71" s="7"/>
      <c r="P71" s="299"/>
      <c r="Q71" s="7"/>
      <c r="R71" s="7"/>
      <c r="S71" s="7"/>
      <c r="T71" s="7"/>
      <c r="U71" s="7"/>
      <c r="V71" s="7"/>
      <c r="W71" s="7"/>
      <c r="X71" s="7"/>
      <c r="Y71" s="7"/>
      <c r="Z71" s="7"/>
    </row>
    <row r="72" spans="1:26" ht="11.25" customHeight="1">
      <c r="A72" s="7"/>
      <c r="B72" s="7"/>
      <c r="C72" s="7"/>
      <c r="D72" s="7"/>
      <c r="E72" s="7"/>
      <c r="F72" s="7"/>
      <c r="G72" s="7"/>
      <c r="H72" s="7"/>
      <c r="I72" s="7"/>
      <c r="J72" s="7"/>
      <c r="K72" s="7"/>
      <c r="L72" s="7"/>
      <c r="M72" s="7"/>
      <c r="N72" s="7"/>
      <c r="O72" s="7"/>
      <c r="P72" s="299"/>
      <c r="Q72" s="7"/>
      <c r="R72" s="7"/>
      <c r="S72" s="7"/>
      <c r="T72" s="7"/>
      <c r="U72" s="7"/>
      <c r="V72" s="7"/>
      <c r="W72" s="7"/>
      <c r="X72" s="7"/>
      <c r="Y72" s="7"/>
      <c r="Z72" s="7"/>
    </row>
    <row r="73" spans="1:26" ht="11.25" customHeight="1">
      <c r="A73" s="7"/>
      <c r="B73" s="7"/>
      <c r="C73" s="7"/>
      <c r="D73" s="7"/>
      <c r="E73" s="7"/>
      <c r="F73" s="7"/>
      <c r="G73" s="7"/>
      <c r="H73" s="7"/>
      <c r="I73" s="7"/>
      <c r="J73" s="7"/>
      <c r="K73" s="7"/>
      <c r="L73" s="7"/>
      <c r="M73" s="7"/>
      <c r="N73" s="7"/>
      <c r="O73" s="7"/>
      <c r="P73" s="299"/>
      <c r="Q73" s="7"/>
      <c r="R73" s="7"/>
      <c r="S73" s="7"/>
      <c r="T73" s="7"/>
      <c r="U73" s="7"/>
      <c r="V73" s="7"/>
      <c r="W73" s="7"/>
      <c r="X73" s="7"/>
      <c r="Y73" s="7"/>
      <c r="Z73" s="7"/>
    </row>
    <row r="74" spans="1:26" ht="11.25" customHeight="1">
      <c r="A74" s="7"/>
      <c r="B74" s="7"/>
      <c r="C74" s="7"/>
      <c r="D74" s="7"/>
      <c r="E74" s="7"/>
      <c r="F74" s="7"/>
      <c r="G74" s="7"/>
      <c r="H74" s="7"/>
      <c r="I74" s="7"/>
      <c r="J74" s="7"/>
      <c r="K74" s="7"/>
      <c r="L74" s="7"/>
      <c r="M74" s="7"/>
      <c r="N74" s="7"/>
      <c r="O74" s="7"/>
      <c r="P74" s="299"/>
      <c r="Q74" s="7"/>
      <c r="R74" s="7"/>
      <c r="S74" s="7"/>
      <c r="T74" s="7"/>
      <c r="U74" s="7"/>
      <c r="V74" s="7"/>
      <c r="W74" s="7"/>
      <c r="X74" s="7"/>
      <c r="Y74" s="7"/>
      <c r="Z74" s="7"/>
    </row>
    <row r="75" spans="1:26" ht="11.25" customHeight="1">
      <c r="A75" s="7"/>
      <c r="B75" s="7"/>
      <c r="C75" s="7"/>
      <c r="D75" s="7"/>
      <c r="E75" s="7"/>
      <c r="F75" s="7"/>
      <c r="G75" s="7"/>
      <c r="H75" s="7"/>
      <c r="I75" s="7"/>
      <c r="J75" s="7"/>
      <c r="K75" s="7"/>
      <c r="L75" s="7"/>
      <c r="M75" s="7"/>
      <c r="N75" s="7"/>
      <c r="O75" s="7"/>
      <c r="P75" s="299"/>
      <c r="Q75" s="7"/>
      <c r="R75" s="7"/>
      <c r="S75" s="7"/>
      <c r="T75" s="7"/>
      <c r="U75" s="7"/>
      <c r="V75" s="7"/>
      <c r="W75" s="7"/>
      <c r="X75" s="7"/>
      <c r="Y75" s="7"/>
      <c r="Z75" s="7"/>
    </row>
    <row r="76" spans="1:26" ht="11.25" customHeight="1">
      <c r="A76" s="299"/>
      <c r="B76" s="299"/>
      <c r="C76" s="299"/>
      <c r="D76" s="299"/>
      <c r="E76" s="299"/>
      <c r="F76" s="299"/>
      <c r="G76" s="299"/>
      <c r="H76" s="299"/>
      <c r="I76" s="299"/>
      <c r="J76" s="299"/>
      <c r="K76" s="299"/>
      <c r="L76" s="299"/>
      <c r="M76" s="299"/>
      <c r="N76" s="299"/>
      <c r="O76" s="299"/>
      <c r="P76" s="299"/>
      <c r="Q76" s="7"/>
      <c r="R76" s="7"/>
      <c r="S76" s="7"/>
      <c r="T76" s="7"/>
      <c r="U76" s="7"/>
      <c r="V76" s="7"/>
      <c r="W76" s="7"/>
      <c r="X76" s="7"/>
      <c r="Y76" s="7"/>
      <c r="Z76" s="7"/>
    </row>
    <row r="77" spans="1:26" ht="11.25"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1.25"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1.25"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1.25"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1.25"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1.25"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1.25"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1.25"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1.25"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1.25"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1.25"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1.25"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1.25"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1.25"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1.25"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1.25"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1.25"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1.25"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1.25"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1.25"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1.25"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1.25"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1.25"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1.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1.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1.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1.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1.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1.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1.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1.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1.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1.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1.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1.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1.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1.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1.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1.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1.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1.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1.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1.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1.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1.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1.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1.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1.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1.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1.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1.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1.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1.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1.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1.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1.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1.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1.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1.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1.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1.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1.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1.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1.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1.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1.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1.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1.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1.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1.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1.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1.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1.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1.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1.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1.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1.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1.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1.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1.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1.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1.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1.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1.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1.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1.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1.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1.2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row r="1003" spans="1:26" ht="11.2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row>
  </sheetData>
  <mergeCells count="3">
    <mergeCell ref="I21:J21"/>
    <mergeCell ref="L21:N21"/>
    <mergeCell ref="B2:O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AFCC0"/>
    <pageSetUpPr fitToPage="1"/>
  </sheetPr>
  <dimension ref="A1:AA1001"/>
  <sheetViews>
    <sheetView showGridLines="0" zoomScale="110" zoomScaleNormal="110" workbookViewId="0">
      <selection activeCell="G22" sqref="G22"/>
    </sheetView>
  </sheetViews>
  <sheetFormatPr defaultColWidth="14.42578125" defaultRowHeight="15" customHeight="1"/>
  <cols>
    <col min="1" max="1" width="2" customWidth="1"/>
    <col min="2" max="2" width="27.42578125" customWidth="1"/>
    <col min="3" max="3" width="10.28515625" customWidth="1"/>
    <col min="4" max="4" width="9" customWidth="1"/>
    <col min="5" max="5" width="0.7109375" customWidth="1"/>
    <col min="6" max="11" width="9" customWidth="1"/>
    <col min="12" max="13" width="9" style="325" customWidth="1"/>
    <col min="14" max="14" width="2.5703125" customWidth="1"/>
    <col min="15" max="27" width="9" customWidth="1"/>
  </cols>
  <sheetData>
    <row r="1" spans="1:27" s="294" customFormat="1" ht="3" customHeight="1">
      <c r="L1" s="325"/>
      <c r="M1" s="325"/>
      <c r="N1" s="300"/>
    </row>
    <row r="2" spans="1:27" ht="23.25">
      <c r="A2" s="7"/>
      <c r="B2" s="434" t="s">
        <v>10</v>
      </c>
      <c r="C2" s="434"/>
      <c r="D2" s="434"/>
      <c r="E2" s="434"/>
      <c r="F2" s="434"/>
      <c r="G2" s="434"/>
      <c r="H2" s="434"/>
      <c r="I2" s="434"/>
      <c r="J2" s="434"/>
      <c r="K2" s="434"/>
      <c r="L2" s="434"/>
      <c r="M2" s="434"/>
      <c r="N2" s="300"/>
      <c r="O2" s="279"/>
      <c r="P2" s="7"/>
      <c r="Q2" s="7"/>
      <c r="R2" s="7"/>
      <c r="S2" s="7"/>
      <c r="T2" s="7"/>
      <c r="U2" s="7"/>
      <c r="V2" s="7"/>
      <c r="W2" s="7"/>
      <c r="X2" s="7"/>
      <c r="Y2" s="7"/>
      <c r="Z2" s="7"/>
      <c r="AA2" s="7"/>
    </row>
    <row r="3" spans="1:27" ht="11.25" customHeight="1">
      <c r="A3" s="7"/>
      <c r="B3" s="7"/>
      <c r="C3" s="7"/>
      <c r="D3" s="7"/>
      <c r="E3" s="7"/>
      <c r="F3" s="7"/>
      <c r="G3" s="7"/>
      <c r="H3" s="7"/>
      <c r="I3" s="7"/>
      <c r="J3" s="7"/>
      <c r="K3" s="7"/>
      <c r="L3" s="7"/>
      <c r="M3" s="7"/>
      <c r="N3" s="299"/>
      <c r="O3" s="7"/>
      <c r="P3" s="7"/>
      <c r="Q3" s="7"/>
      <c r="R3" s="7"/>
      <c r="S3" s="7"/>
      <c r="T3" s="7"/>
      <c r="U3" s="7"/>
      <c r="V3" s="7"/>
      <c r="W3" s="7"/>
      <c r="X3" s="7"/>
      <c r="Y3" s="7"/>
      <c r="Z3" s="7"/>
      <c r="AA3" s="7"/>
    </row>
    <row r="4" spans="1:27" ht="11.25" customHeight="1">
      <c r="A4" s="7"/>
      <c r="B4" s="7"/>
      <c r="C4" s="7"/>
      <c r="D4" s="7"/>
      <c r="E4" s="7"/>
      <c r="F4" s="7"/>
      <c r="G4" s="7"/>
      <c r="H4" s="7"/>
      <c r="I4" s="7"/>
      <c r="J4" s="7"/>
      <c r="K4" s="7"/>
      <c r="L4" s="7"/>
      <c r="M4" s="7"/>
      <c r="N4" s="299"/>
      <c r="O4" s="7"/>
      <c r="P4" s="7"/>
      <c r="Q4" s="7"/>
      <c r="R4" s="7"/>
      <c r="S4" s="7"/>
      <c r="T4" s="7"/>
      <c r="U4" s="7"/>
      <c r="V4" s="7"/>
      <c r="W4" s="7"/>
      <c r="X4" s="7"/>
      <c r="Y4" s="7"/>
      <c r="Z4" s="7"/>
      <c r="AA4" s="7"/>
    </row>
    <row r="5" spans="1:27" ht="11.25" customHeight="1">
      <c r="A5" s="7"/>
      <c r="B5" s="7"/>
      <c r="C5" s="7"/>
      <c r="D5" s="7"/>
      <c r="E5" s="7"/>
      <c r="F5" s="7"/>
      <c r="G5" s="7"/>
      <c r="H5" s="7"/>
      <c r="I5" s="7"/>
      <c r="J5" s="7"/>
      <c r="K5" s="7"/>
      <c r="L5" s="7"/>
      <c r="M5" s="7"/>
      <c r="N5" s="299"/>
      <c r="O5" s="7"/>
      <c r="P5" s="7"/>
      <c r="Q5" s="7"/>
      <c r="R5" s="7"/>
      <c r="S5" s="7"/>
      <c r="T5" s="7"/>
      <c r="U5" s="7"/>
      <c r="V5" s="7"/>
      <c r="W5" s="7"/>
      <c r="X5" s="7"/>
      <c r="Y5" s="7"/>
      <c r="Z5" s="7"/>
      <c r="AA5" s="7"/>
    </row>
    <row r="6" spans="1:27" ht="11.25" customHeight="1">
      <c r="A6" s="7"/>
      <c r="B6" s="7"/>
      <c r="C6" s="7"/>
      <c r="D6" s="7"/>
      <c r="E6" s="7"/>
      <c r="F6" s="7"/>
      <c r="G6" s="7"/>
      <c r="H6" s="7"/>
      <c r="I6" s="7"/>
      <c r="J6" s="7"/>
      <c r="K6" s="7"/>
      <c r="L6" s="7"/>
      <c r="M6" s="7"/>
      <c r="N6" s="299"/>
      <c r="O6" s="7"/>
      <c r="P6" s="7"/>
      <c r="Q6" s="7"/>
      <c r="R6" s="7"/>
      <c r="S6" s="7"/>
      <c r="T6" s="7"/>
      <c r="U6" s="7"/>
      <c r="V6" s="7"/>
      <c r="W6" s="7"/>
      <c r="X6" s="7"/>
      <c r="Y6" s="7"/>
      <c r="Z6" s="7"/>
      <c r="AA6" s="7"/>
    </row>
    <row r="7" spans="1:27" ht="11.25" customHeight="1">
      <c r="A7" s="7"/>
      <c r="B7" s="7"/>
      <c r="C7" s="7"/>
      <c r="D7" s="7"/>
      <c r="E7" s="7"/>
      <c r="F7" s="7"/>
      <c r="G7" s="7"/>
      <c r="H7" s="7"/>
      <c r="I7" s="7"/>
      <c r="J7" s="7"/>
      <c r="K7" s="7"/>
      <c r="L7" s="7"/>
      <c r="M7" s="7"/>
      <c r="N7" s="299"/>
      <c r="O7" s="7"/>
      <c r="P7" s="7"/>
      <c r="Q7" s="7"/>
      <c r="R7" s="7"/>
      <c r="S7" s="7"/>
      <c r="T7" s="7"/>
      <c r="U7" s="7"/>
      <c r="V7" s="7"/>
      <c r="W7" s="7"/>
      <c r="X7" s="7"/>
      <c r="Y7" s="7"/>
      <c r="Z7" s="7"/>
      <c r="AA7" s="7"/>
    </row>
    <row r="8" spans="1:27" ht="11.25" customHeight="1">
      <c r="A8" s="7"/>
      <c r="B8" s="7"/>
      <c r="C8" s="7"/>
      <c r="D8" s="7"/>
      <c r="E8" s="7"/>
      <c r="F8" s="7"/>
      <c r="G8" s="7"/>
      <c r="H8" s="7"/>
      <c r="I8" s="7"/>
      <c r="J8" s="7"/>
      <c r="K8" s="7"/>
      <c r="L8" s="7"/>
      <c r="M8" s="7"/>
      <c r="N8" s="299"/>
      <c r="O8" s="7"/>
      <c r="P8" s="7"/>
      <c r="Q8" s="7"/>
      <c r="R8" s="7"/>
      <c r="S8" s="7"/>
      <c r="T8" s="7"/>
      <c r="U8" s="7"/>
      <c r="V8" s="7"/>
      <c r="W8" s="7"/>
      <c r="X8" s="7"/>
      <c r="Y8" s="7"/>
      <c r="Z8" s="7"/>
      <c r="AA8" s="7"/>
    </row>
    <row r="9" spans="1:27" ht="11.25" customHeight="1">
      <c r="A9" s="7"/>
      <c r="B9" s="7"/>
      <c r="C9" s="7"/>
      <c r="D9" s="7"/>
      <c r="E9" s="7"/>
      <c r="F9" s="7"/>
      <c r="G9" s="7"/>
      <c r="H9" s="7"/>
      <c r="I9" s="7"/>
      <c r="J9" s="7"/>
      <c r="K9" s="7"/>
      <c r="L9" s="7"/>
      <c r="M9" s="7"/>
      <c r="N9" s="299"/>
      <c r="O9" s="7"/>
      <c r="P9" s="7"/>
      <c r="Q9" s="7"/>
      <c r="R9" s="7"/>
      <c r="S9" s="7"/>
      <c r="T9" s="7"/>
      <c r="U9" s="7"/>
      <c r="V9" s="7"/>
      <c r="W9" s="7"/>
      <c r="X9" s="7"/>
      <c r="Y9" s="7"/>
      <c r="Z9" s="7"/>
      <c r="AA9" s="7"/>
    </row>
    <row r="10" spans="1:27" ht="11.25" customHeight="1">
      <c r="A10" s="7"/>
      <c r="B10" s="7"/>
      <c r="C10" s="7"/>
      <c r="D10" s="7"/>
      <c r="E10" s="7"/>
      <c r="F10" s="7"/>
      <c r="G10" s="7"/>
      <c r="H10" s="7"/>
      <c r="I10" s="7"/>
      <c r="J10" s="7"/>
      <c r="K10" s="7"/>
      <c r="L10" s="7"/>
      <c r="M10" s="7"/>
      <c r="N10" s="299"/>
      <c r="O10" s="7"/>
      <c r="P10" s="7"/>
      <c r="Q10" s="7"/>
      <c r="R10" s="7"/>
      <c r="S10" s="7"/>
      <c r="T10" s="7"/>
      <c r="U10" s="7"/>
      <c r="V10" s="7"/>
      <c r="W10" s="7"/>
      <c r="X10" s="7"/>
      <c r="Y10" s="7"/>
      <c r="Z10" s="7"/>
      <c r="AA10" s="7"/>
    </row>
    <row r="11" spans="1:27" ht="11.25" customHeight="1">
      <c r="A11" s="7"/>
      <c r="B11" s="7"/>
      <c r="C11" s="7"/>
      <c r="D11" s="7"/>
      <c r="E11" s="7"/>
      <c r="F11" s="7"/>
      <c r="G11" s="7"/>
      <c r="H11" s="7"/>
      <c r="I11" s="7"/>
      <c r="J11" s="7"/>
      <c r="K11" s="7"/>
      <c r="L11" s="7"/>
      <c r="M11" s="7"/>
      <c r="N11" s="299"/>
      <c r="O11" s="7"/>
      <c r="P11" s="7"/>
      <c r="Q11" s="7"/>
      <c r="R11" s="7"/>
      <c r="S11" s="7"/>
      <c r="T11" s="7"/>
      <c r="U11" s="7"/>
      <c r="V11" s="7"/>
      <c r="W11" s="7"/>
      <c r="X11" s="7"/>
      <c r="Y11" s="7"/>
      <c r="Z11" s="7"/>
      <c r="AA11" s="7"/>
    </row>
    <row r="12" spans="1:27" ht="11.25" customHeight="1">
      <c r="A12" s="7"/>
      <c r="B12" s="7"/>
      <c r="C12" s="7"/>
      <c r="D12" s="7"/>
      <c r="E12" s="7"/>
      <c r="F12" s="7"/>
      <c r="G12" s="7"/>
      <c r="H12" s="7"/>
      <c r="I12" s="7"/>
      <c r="J12" s="7"/>
      <c r="K12" s="7"/>
      <c r="L12" s="7"/>
      <c r="M12" s="7"/>
      <c r="N12" s="299"/>
      <c r="O12" s="7"/>
      <c r="P12" s="7"/>
      <c r="Q12" s="7"/>
      <c r="R12" s="7"/>
      <c r="S12" s="7"/>
      <c r="T12" s="7"/>
      <c r="U12" s="7"/>
      <c r="V12" s="7"/>
      <c r="W12" s="7"/>
      <c r="X12" s="7"/>
      <c r="Y12" s="7"/>
      <c r="Z12" s="7"/>
      <c r="AA12" s="7"/>
    </row>
    <row r="13" spans="1:27" ht="11.25" customHeight="1" thickBot="1">
      <c r="A13" s="7"/>
      <c r="C13" s="7"/>
      <c r="D13" s="7"/>
      <c r="E13" s="7"/>
      <c r="F13" s="7"/>
      <c r="G13" s="7"/>
      <c r="H13" s="7"/>
      <c r="I13" s="7"/>
      <c r="J13" s="7"/>
      <c r="K13" s="7"/>
      <c r="L13" s="7"/>
      <c r="M13" s="7"/>
      <c r="N13" s="299"/>
      <c r="O13" s="7"/>
      <c r="P13" s="7"/>
      <c r="Q13" s="7"/>
      <c r="R13" s="7"/>
      <c r="S13" s="7"/>
      <c r="T13" s="7"/>
      <c r="U13" s="7"/>
      <c r="V13" s="7"/>
      <c r="W13" s="7"/>
      <c r="X13" s="7"/>
      <c r="Y13" s="7"/>
      <c r="Z13" s="7"/>
      <c r="AA13" s="7"/>
    </row>
    <row r="14" spans="1:27" ht="13.9" customHeight="1" thickBot="1">
      <c r="A14" s="7"/>
      <c r="B14" s="32" t="s">
        <v>332</v>
      </c>
      <c r="E14" s="7"/>
      <c r="F14" s="7"/>
      <c r="G14" s="7"/>
      <c r="H14" s="7"/>
      <c r="I14" s="7"/>
      <c r="J14" s="7"/>
      <c r="K14" s="7"/>
      <c r="L14" s="7"/>
      <c r="M14" s="7"/>
      <c r="N14" s="299"/>
      <c r="O14" s="7"/>
      <c r="P14" s="7"/>
      <c r="Q14" s="7"/>
      <c r="R14" s="7"/>
      <c r="S14" s="7"/>
      <c r="T14" s="7"/>
      <c r="U14" s="7"/>
      <c r="V14" s="7"/>
      <c r="W14" s="7"/>
      <c r="X14" s="7"/>
      <c r="Y14" s="7"/>
      <c r="Z14" s="7"/>
      <c r="AA14" s="7"/>
    </row>
    <row r="15" spans="1:27" ht="11.25" customHeight="1">
      <c r="N15" s="299"/>
    </row>
    <row r="16" spans="1:27" ht="11.25" customHeight="1">
      <c r="A16" s="7"/>
      <c r="B16" s="7"/>
      <c r="C16" s="433" t="s">
        <v>94</v>
      </c>
      <c r="D16" s="433"/>
      <c r="E16" s="7"/>
      <c r="F16" s="7"/>
      <c r="G16" s="7"/>
      <c r="H16" s="7"/>
      <c r="I16" s="7"/>
      <c r="J16" s="7"/>
      <c r="K16" s="7"/>
      <c r="L16" s="7"/>
      <c r="M16" s="7"/>
      <c r="N16" s="299"/>
      <c r="O16" s="7"/>
      <c r="P16" s="7"/>
      <c r="Q16" s="7"/>
      <c r="R16" s="7"/>
      <c r="S16" s="7"/>
      <c r="T16" s="7"/>
      <c r="U16" s="7"/>
      <c r="V16" s="7"/>
      <c r="W16" s="7"/>
      <c r="X16" s="7"/>
      <c r="Y16" s="7"/>
      <c r="Z16" s="7"/>
      <c r="AA16" s="7"/>
    </row>
    <row r="17" spans="1:27" ht="24.75" thickBot="1">
      <c r="A17" s="7"/>
      <c r="B17" s="45" t="s">
        <v>93</v>
      </c>
      <c r="C17" s="35" t="s">
        <v>147</v>
      </c>
      <c r="D17" s="57" t="s">
        <v>148</v>
      </c>
      <c r="E17" s="7"/>
      <c r="F17" s="7"/>
      <c r="G17" s="7"/>
      <c r="H17" s="7"/>
      <c r="I17" s="7"/>
      <c r="J17" s="7"/>
      <c r="K17" s="7"/>
      <c r="L17" s="7"/>
      <c r="M17" s="7"/>
      <c r="N17" s="299"/>
      <c r="O17" s="7"/>
      <c r="P17" s="7"/>
      <c r="Q17" s="7"/>
      <c r="R17" s="7"/>
      <c r="S17" s="7"/>
      <c r="T17" s="7"/>
      <c r="U17" s="7"/>
      <c r="V17" s="7"/>
      <c r="W17" s="7"/>
      <c r="X17" s="7"/>
      <c r="Y17" s="7"/>
      <c r="Z17" s="7"/>
      <c r="AA17" s="7"/>
    </row>
    <row r="18" spans="1:27" ht="11.25" customHeight="1">
      <c r="A18" s="7"/>
      <c r="B18" s="387" t="s">
        <v>102</v>
      </c>
      <c r="C18" s="383">
        <f>'4. Understanding Income'!G32</f>
        <v>5400</v>
      </c>
      <c r="D18" s="58">
        <f>IFERROR(C18/$C$22,0)</f>
        <v>1</v>
      </c>
      <c r="E18" s="7"/>
      <c r="F18" s="7"/>
      <c r="G18" s="7"/>
      <c r="H18" s="7"/>
      <c r="I18" s="7"/>
      <c r="J18" s="7"/>
      <c r="K18" s="7"/>
      <c r="L18" s="7"/>
      <c r="M18" s="7"/>
      <c r="N18" s="299"/>
      <c r="O18" s="7"/>
      <c r="P18" s="7"/>
      <c r="Q18" s="7"/>
      <c r="R18" s="7"/>
      <c r="S18" s="7"/>
      <c r="T18" s="7"/>
      <c r="U18" s="7"/>
      <c r="V18" s="7"/>
      <c r="W18" s="7"/>
      <c r="X18" s="7"/>
      <c r="Y18" s="7"/>
      <c r="Z18" s="7"/>
      <c r="AA18" s="7"/>
    </row>
    <row r="19" spans="1:27" ht="11.25" customHeight="1">
      <c r="A19" s="7"/>
      <c r="B19" s="36" t="s">
        <v>90</v>
      </c>
      <c r="C19" s="383">
        <f>'4. Understanding Income'!G33</f>
        <v>0</v>
      </c>
      <c r="D19" s="58">
        <f>IFERROR(C19/$C$22,0)</f>
        <v>0</v>
      </c>
      <c r="E19" s="7"/>
      <c r="F19" s="7"/>
      <c r="G19" s="7"/>
      <c r="H19" s="7"/>
      <c r="I19" s="7"/>
      <c r="J19" s="7"/>
      <c r="K19" s="7"/>
      <c r="L19" s="7"/>
      <c r="M19" s="7"/>
      <c r="N19" s="299"/>
      <c r="O19" s="7"/>
      <c r="P19" s="7"/>
      <c r="Q19" s="7"/>
      <c r="R19" s="7"/>
      <c r="S19" s="7"/>
      <c r="T19" s="7"/>
      <c r="U19" s="7"/>
      <c r="V19" s="7"/>
      <c r="W19" s="7"/>
      <c r="X19" s="7"/>
      <c r="Y19" s="7"/>
      <c r="Z19" s="7"/>
      <c r="AA19" s="7"/>
    </row>
    <row r="20" spans="1:27" ht="11.25" customHeight="1">
      <c r="A20" s="7"/>
      <c r="B20" s="36" t="s">
        <v>65</v>
      </c>
      <c r="C20" s="383">
        <f>'4. Understanding Income'!G34</f>
        <v>0</v>
      </c>
      <c r="D20" s="58">
        <f>IFERROR(C20/$C$22,0)</f>
        <v>0</v>
      </c>
      <c r="E20" s="7"/>
      <c r="F20" s="7"/>
      <c r="G20" s="7"/>
      <c r="H20" s="7"/>
      <c r="I20" s="7"/>
      <c r="J20" s="7"/>
      <c r="K20" s="7"/>
      <c r="L20" s="7"/>
      <c r="M20" s="7"/>
      <c r="N20" s="299"/>
      <c r="O20" s="7"/>
      <c r="P20" s="7"/>
      <c r="Q20" s="7"/>
      <c r="R20" s="7"/>
      <c r="S20" s="7"/>
      <c r="T20" s="7"/>
      <c r="U20" s="7"/>
      <c r="V20" s="7"/>
      <c r="W20" s="7"/>
      <c r="X20" s="7"/>
      <c r="Y20" s="7"/>
      <c r="Z20" s="7"/>
      <c r="AA20" s="7"/>
    </row>
    <row r="21" spans="1:27" ht="11.25" customHeight="1">
      <c r="A21" s="7"/>
      <c r="B21" s="49" t="s">
        <v>103</v>
      </c>
      <c r="C21" s="392">
        <f>'4. Understanding Income'!G35</f>
        <v>0</v>
      </c>
      <c r="D21" s="59">
        <f>IFERROR(C21/$C$22,0)</f>
        <v>0</v>
      </c>
      <c r="E21" s="7"/>
      <c r="F21" s="7"/>
      <c r="G21" s="7"/>
      <c r="H21" s="7"/>
      <c r="I21" s="7"/>
      <c r="J21" s="7"/>
      <c r="K21" s="7"/>
      <c r="L21" s="7"/>
      <c r="M21" s="7"/>
      <c r="N21" s="299"/>
      <c r="O21" s="7"/>
      <c r="P21" s="7"/>
      <c r="Q21" s="7"/>
      <c r="R21" s="7"/>
      <c r="S21" s="7"/>
      <c r="T21" s="7"/>
      <c r="U21" s="7"/>
      <c r="V21" s="7"/>
      <c r="W21" s="7"/>
      <c r="X21" s="7"/>
      <c r="Y21" s="7"/>
      <c r="Z21" s="7"/>
      <c r="AA21" s="7"/>
    </row>
    <row r="22" spans="1:27" ht="11.25" customHeight="1">
      <c r="A22" s="7"/>
      <c r="B22" s="12" t="s">
        <v>149</v>
      </c>
      <c r="C22" s="52">
        <f>SUBTOTAL(9,C18:C21)</f>
        <v>5400</v>
      </c>
      <c r="D22" s="60">
        <f>IFERROR(C22/$C$22,0)</f>
        <v>1</v>
      </c>
      <c r="E22" s="7"/>
      <c r="F22" s="7"/>
      <c r="G22" s="7"/>
      <c r="H22" s="7"/>
      <c r="I22" s="7"/>
      <c r="J22" s="7"/>
      <c r="K22" s="7"/>
      <c r="L22" s="7"/>
      <c r="M22" s="7"/>
      <c r="N22" s="299"/>
      <c r="O22" s="7"/>
      <c r="P22" s="7"/>
      <c r="Q22" s="7"/>
      <c r="R22" s="7"/>
      <c r="S22" s="7"/>
      <c r="T22" s="7"/>
      <c r="U22" s="7"/>
      <c r="V22" s="7"/>
      <c r="W22" s="7"/>
      <c r="X22" s="7"/>
      <c r="Y22" s="7"/>
      <c r="Z22" s="7"/>
      <c r="AA22" s="7"/>
    </row>
    <row r="23" spans="1:27" ht="11.25" customHeight="1">
      <c r="A23" s="7"/>
      <c r="B23" s="7"/>
      <c r="C23" s="40"/>
      <c r="D23" s="58"/>
      <c r="E23" s="7"/>
      <c r="F23" s="7"/>
      <c r="G23" s="7"/>
      <c r="H23" s="7"/>
      <c r="I23" s="7"/>
      <c r="J23" s="7"/>
      <c r="K23" s="7"/>
      <c r="L23" s="7"/>
      <c r="M23" s="7"/>
      <c r="N23" s="299"/>
      <c r="O23" s="7"/>
      <c r="P23" s="7"/>
      <c r="Q23" s="7"/>
      <c r="R23" s="7"/>
      <c r="S23" s="7"/>
      <c r="T23" s="7"/>
      <c r="U23" s="7"/>
      <c r="V23" s="7"/>
      <c r="W23" s="7"/>
      <c r="X23" s="7"/>
      <c r="Y23" s="7"/>
      <c r="Z23" s="7"/>
      <c r="AA23" s="7"/>
    </row>
    <row r="24" spans="1:27" ht="11.25" customHeight="1">
      <c r="A24" s="7"/>
      <c r="B24" s="12" t="s">
        <v>143</v>
      </c>
      <c r="C24" s="383">
        <f>SUMIF('5. Understanding Expenses'!$H$23:$H$50,'6. Cash Flow Summary'!$B24,'5. Understanding Expenses'!$I$23:$I$50)</f>
        <v>200</v>
      </c>
      <c r="D24" s="58">
        <f t="shared" ref="D24:D30" si="0">IFERROR(C24/$C$30,0)</f>
        <v>4.6948356807511735E-2</v>
      </c>
      <c r="E24" s="7"/>
      <c r="F24" s="7"/>
      <c r="G24" s="7"/>
      <c r="H24" s="7"/>
      <c r="I24" s="7"/>
      <c r="J24" s="7"/>
      <c r="K24" s="7"/>
      <c r="L24" s="7"/>
      <c r="M24" s="7"/>
      <c r="N24" s="299"/>
      <c r="O24" s="7"/>
      <c r="P24" s="7"/>
      <c r="Q24" s="7"/>
      <c r="R24" s="7"/>
      <c r="S24" s="7"/>
      <c r="T24" s="7"/>
      <c r="U24" s="7"/>
      <c r="V24" s="7"/>
      <c r="W24" s="7"/>
      <c r="X24" s="7"/>
      <c r="Y24" s="7"/>
      <c r="Z24" s="7"/>
      <c r="AA24" s="7"/>
    </row>
    <row r="25" spans="1:27" ht="11.25" customHeight="1">
      <c r="A25" s="7"/>
      <c r="B25" s="36" t="s">
        <v>125</v>
      </c>
      <c r="C25" s="383">
        <f>SUMIF('5. Understanding Expenses'!$H$23:$H$50,'6. Cash Flow Summary'!$B25,'5. Understanding Expenses'!$I$23:$I$50)</f>
        <v>2630</v>
      </c>
      <c r="D25" s="58">
        <f t="shared" si="0"/>
        <v>0.61737089201877937</v>
      </c>
      <c r="E25" s="7"/>
      <c r="F25" s="7"/>
      <c r="G25" s="7"/>
      <c r="H25" s="7"/>
      <c r="I25" s="7"/>
      <c r="J25" s="7"/>
      <c r="K25" s="7"/>
      <c r="L25" s="7"/>
      <c r="M25" s="7"/>
      <c r="N25" s="299"/>
      <c r="O25" s="7"/>
      <c r="P25" s="7"/>
      <c r="Q25" s="7"/>
      <c r="R25" s="7"/>
      <c r="S25" s="7"/>
      <c r="T25" s="7"/>
      <c r="U25" s="7"/>
      <c r="V25" s="7"/>
      <c r="W25" s="7"/>
      <c r="X25" s="7"/>
      <c r="Y25" s="7"/>
      <c r="Z25" s="7"/>
      <c r="AA25" s="7"/>
    </row>
    <row r="26" spans="1:27" ht="11.25" customHeight="1">
      <c r="A26" s="7"/>
      <c r="B26" s="36" t="s">
        <v>132</v>
      </c>
      <c r="C26" s="383">
        <f>SUMIF('5. Understanding Expenses'!$H$23:$H$50,'6. Cash Flow Summary'!$B26,'5. Understanding Expenses'!$I$23:$I$50)</f>
        <v>450</v>
      </c>
      <c r="D26" s="58">
        <f t="shared" si="0"/>
        <v>0.10563380281690141</v>
      </c>
      <c r="E26" s="7"/>
      <c r="F26" s="7"/>
      <c r="G26" s="7"/>
      <c r="H26" s="7"/>
      <c r="I26" s="7"/>
      <c r="J26" s="7"/>
      <c r="K26" s="7"/>
      <c r="L26" s="7"/>
      <c r="M26" s="7"/>
      <c r="N26" s="299"/>
      <c r="O26" s="7"/>
      <c r="P26" s="7"/>
      <c r="Q26" s="7"/>
      <c r="R26" s="7"/>
      <c r="S26" s="7"/>
      <c r="T26" s="7"/>
      <c r="U26" s="7"/>
      <c r="V26" s="7"/>
      <c r="W26" s="7"/>
      <c r="X26" s="7"/>
      <c r="Y26" s="7"/>
      <c r="Z26" s="7"/>
      <c r="AA26" s="7"/>
    </row>
    <row r="27" spans="1:27" ht="11.25" customHeight="1">
      <c r="A27" s="7"/>
      <c r="B27" s="36" t="s">
        <v>138</v>
      </c>
      <c r="C27" s="40">
        <f>SUMIF('5. Understanding Expenses'!$H$23:$H$50,'6. Cash Flow Summary'!$B27,'5. Understanding Expenses'!$I$23:$I$50)</f>
        <v>400</v>
      </c>
      <c r="D27" s="58">
        <f t="shared" si="0"/>
        <v>9.3896713615023469E-2</v>
      </c>
      <c r="N27" s="299"/>
      <c r="O27" s="7"/>
      <c r="P27" s="7"/>
      <c r="Q27" s="7"/>
      <c r="R27" s="7"/>
      <c r="S27" s="7"/>
      <c r="T27" s="7"/>
      <c r="U27" s="7"/>
      <c r="V27" s="7"/>
      <c r="W27" s="7"/>
      <c r="X27" s="7"/>
      <c r="Y27" s="7"/>
      <c r="Z27" s="7"/>
      <c r="AA27" s="7"/>
    </row>
    <row r="28" spans="1:27" ht="11.25" customHeight="1">
      <c r="A28" s="7"/>
      <c r="B28" s="36" t="s">
        <v>144</v>
      </c>
      <c r="C28" s="40">
        <f>SUMIF('5. Understanding Expenses'!$H$23:$H$50,'6. Cash Flow Summary'!$B28,'5. Understanding Expenses'!$I$23:$I$50)</f>
        <v>330</v>
      </c>
      <c r="D28" s="58">
        <f t="shared" si="0"/>
        <v>7.746478873239436E-2</v>
      </c>
      <c r="E28" s="7"/>
      <c r="F28" s="7"/>
      <c r="G28" s="7"/>
      <c r="H28" s="7"/>
      <c r="I28" s="7"/>
      <c r="J28" s="7"/>
      <c r="K28" s="7"/>
      <c r="L28" s="7"/>
      <c r="M28" s="7"/>
      <c r="N28" s="299"/>
      <c r="O28" s="7"/>
      <c r="P28" s="7"/>
      <c r="Q28" s="7"/>
      <c r="R28" s="7"/>
      <c r="S28" s="7"/>
      <c r="T28" s="7"/>
      <c r="U28" s="7"/>
      <c r="V28" s="7"/>
      <c r="W28" s="7"/>
      <c r="X28" s="7"/>
      <c r="Y28" s="7"/>
      <c r="Z28" s="7"/>
      <c r="AA28" s="7"/>
    </row>
    <row r="29" spans="1:27" ht="11.25" customHeight="1">
      <c r="A29" s="7"/>
      <c r="B29" s="49" t="s">
        <v>145</v>
      </c>
      <c r="C29" s="50">
        <f>SUMIF('5. Understanding Expenses'!$H$23:$H$50,'6. Cash Flow Summary'!$B29,'5. Understanding Expenses'!$I$23:$I$50)</f>
        <v>250</v>
      </c>
      <c r="D29" s="59">
        <f t="shared" si="0"/>
        <v>5.8685446009389672E-2</v>
      </c>
      <c r="E29" s="7"/>
      <c r="F29" s="7"/>
      <c r="G29" s="7"/>
      <c r="H29" s="7"/>
      <c r="I29" s="7"/>
      <c r="J29" s="7"/>
      <c r="K29" s="7"/>
      <c r="L29" s="7"/>
      <c r="M29" s="7"/>
      <c r="N29" s="299"/>
      <c r="O29" s="7"/>
      <c r="P29" s="7"/>
      <c r="Q29" s="7"/>
      <c r="R29" s="7"/>
      <c r="S29" s="7"/>
      <c r="T29" s="7"/>
      <c r="U29" s="7"/>
      <c r="V29" s="7"/>
      <c r="W29" s="7"/>
      <c r="X29" s="7"/>
      <c r="Y29" s="7"/>
      <c r="Z29" s="7"/>
      <c r="AA29" s="7"/>
    </row>
    <row r="30" spans="1:27" ht="11.25" customHeight="1">
      <c r="A30" s="7"/>
      <c r="B30" s="12" t="s">
        <v>146</v>
      </c>
      <c r="C30" s="52">
        <f>SUM(C24:C29)</f>
        <v>4260</v>
      </c>
      <c r="D30" s="60">
        <f t="shared" si="0"/>
        <v>1</v>
      </c>
      <c r="E30" s="7"/>
      <c r="F30" s="7"/>
      <c r="G30" s="7"/>
      <c r="H30" s="7"/>
      <c r="I30" s="7"/>
      <c r="J30" s="7"/>
      <c r="K30" s="7"/>
      <c r="L30" s="7"/>
      <c r="M30" s="7"/>
      <c r="N30" s="299"/>
      <c r="O30" s="7"/>
      <c r="P30" s="7"/>
      <c r="Q30" s="7"/>
      <c r="R30" s="7"/>
      <c r="S30" s="7"/>
      <c r="T30" s="7"/>
      <c r="U30" s="7"/>
      <c r="V30" s="7"/>
      <c r="W30" s="7"/>
      <c r="X30" s="7"/>
      <c r="Y30" s="7"/>
      <c r="Z30" s="7"/>
      <c r="AA30" s="7"/>
    </row>
    <row r="31" spans="1:27" ht="12.75" thickBot="1">
      <c r="A31" s="7"/>
      <c r="B31" s="42" t="s">
        <v>150</v>
      </c>
      <c r="C31" s="43">
        <f>C22-C30</f>
        <v>1140</v>
      </c>
      <c r="D31" s="280"/>
      <c r="E31" s="280"/>
      <c r="F31" s="280"/>
      <c r="G31" s="280"/>
      <c r="H31" s="280"/>
      <c r="I31" s="280"/>
      <c r="J31" s="280"/>
      <c r="K31" s="280"/>
      <c r="L31" s="327"/>
      <c r="M31" s="327"/>
      <c r="N31" s="299"/>
      <c r="O31" s="7"/>
      <c r="P31" s="7"/>
      <c r="Q31" s="7"/>
      <c r="R31" s="7"/>
      <c r="S31" s="7"/>
      <c r="T31" s="7"/>
      <c r="U31" s="7"/>
      <c r="V31" s="7"/>
      <c r="W31" s="7"/>
      <c r="X31" s="7"/>
      <c r="Y31" s="7"/>
      <c r="Z31" s="7"/>
      <c r="AA31" s="7"/>
    </row>
    <row r="32" spans="1:27" ht="23.65" customHeight="1">
      <c r="A32" s="7"/>
      <c r="D32" s="280"/>
      <c r="E32" s="280"/>
      <c r="F32" s="280"/>
      <c r="G32" s="280"/>
      <c r="H32" s="280"/>
      <c r="I32" s="280"/>
      <c r="J32" s="280"/>
      <c r="K32" s="280"/>
      <c r="L32" s="327"/>
      <c r="M32" s="327"/>
      <c r="N32" s="299"/>
      <c r="O32" s="7"/>
      <c r="P32" s="7"/>
      <c r="Q32" s="7"/>
      <c r="R32" s="7"/>
      <c r="S32" s="7"/>
      <c r="T32" s="7"/>
      <c r="U32" s="7"/>
      <c r="V32" s="7"/>
      <c r="W32" s="7"/>
      <c r="X32" s="7"/>
      <c r="Y32" s="7"/>
      <c r="Z32" s="7"/>
      <c r="AA32" s="7"/>
    </row>
    <row r="33" spans="1:27" ht="3" customHeight="1">
      <c r="A33" s="7"/>
      <c r="N33" s="299"/>
      <c r="O33" s="7"/>
      <c r="P33" s="7"/>
      <c r="Q33" s="7"/>
      <c r="R33" s="7"/>
      <c r="S33" s="7"/>
      <c r="T33" s="7"/>
      <c r="U33" s="7"/>
      <c r="V33" s="7"/>
      <c r="W33" s="7"/>
      <c r="X33" s="7"/>
      <c r="Y33" s="7"/>
      <c r="Z33" s="7"/>
      <c r="AA33" s="7"/>
    </row>
    <row r="34" spans="1:27" ht="11.25" customHeight="1">
      <c r="A34" s="7"/>
      <c r="N34" s="299"/>
      <c r="O34" s="7"/>
      <c r="P34" s="7"/>
      <c r="Q34" s="7"/>
      <c r="R34" s="7"/>
      <c r="S34" s="7"/>
      <c r="T34" s="7"/>
      <c r="U34" s="7"/>
      <c r="V34" s="7"/>
      <c r="W34" s="7"/>
      <c r="X34" s="7"/>
      <c r="Y34" s="7"/>
      <c r="Z34" s="7"/>
      <c r="AA34" s="7"/>
    </row>
    <row r="35" spans="1:27" ht="11.25" customHeight="1">
      <c r="A35" s="7"/>
      <c r="N35" s="299"/>
      <c r="O35" s="7"/>
      <c r="P35" s="7"/>
      <c r="Q35" s="7"/>
      <c r="R35" s="7"/>
      <c r="S35" s="7"/>
      <c r="T35" s="7"/>
      <c r="U35" s="7"/>
      <c r="V35" s="7"/>
      <c r="W35" s="7"/>
      <c r="X35" s="7"/>
      <c r="Y35" s="7"/>
      <c r="Z35" s="7"/>
      <c r="AA35" s="7"/>
    </row>
    <row r="36" spans="1:27" ht="11.25" customHeight="1">
      <c r="A36" s="7"/>
      <c r="N36" s="299"/>
      <c r="O36" s="7"/>
      <c r="P36" s="7"/>
      <c r="Q36" s="7"/>
      <c r="R36" s="7"/>
      <c r="S36" s="7"/>
      <c r="T36" s="7"/>
      <c r="U36" s="7"/>
      <c r="V36" s="7"/>
      <c r="W36" s="7"/>
      <c r="X36" s="7"/>
      <c r="Y36" s="7"/>
      <c r="Z36" s="7"/>
      <c r="AA36" s="7"/>
    </row>
    <row r="37" spans="1:27" ht="11.25" customHeight="1">
      <c r="A37" s="7"/>
      <c r="N37" s="299"/>
      <c r="O37" s="7"/>
      <c r="P37" s="7"/>
      <c r="Q37" s="7"/>
      <c r="R37" s="7"/>
      <c r="S37" s="7"/>
      <c r="T37" s="7"/>
      <c r="U37" s="7"/>
      <c r="V37" s="7"/>
      <c r="W37" s="7"/>
      <c r="X37" s="7"/>
      <c r="Y37" s="7"/>
      <c r="Z37" s="7"/>
      <c r="AA37" s="7"/>
    </row>
    <row r="38" spans="1:27" ht="11.25" customHeight="1">
      <c r="A38" s="7"/>
      <c r="N38" s="299"/>
      <c r="O38" s="7"/>
      <c r="P38" s="7"/>
      <c r="Q38" s="7"/>
      <c r="R38" s="7"/>
      <c r="S38" s="7"/>
      <c r="T38" s="7"/>
      <c r="U38" s="7"/>
      <c r="V38" s="7"/>
      <c r="W38" s="7"/>
      <c r="X38" s="7"/>
      <c r="Y38" s="7"/>
      <c r="Z38" s="7"/>
      <c r="AA38" s="7"/>
    </row>
    <row r="39" spans="1:27" ht="11.25" customHeight="1">
      <c r="A39" s="7"/>
      <c r="N39" s="299"/>
      <c r="O39" s="7"/>
      <c r="P39" s="7"/>
      <c r="Q39" s="7"/>
      <c r="R39" s="7"/>
      <c r="S39" s="7"/>
      <c r="T39" s="7"/>
      <c r="U39" s="7"/>
      <c r="V39" s="7"/>
      <c r="W39" s="7"/>
      <c r="X39" s="7"/>
      <c r="Y39" s="7"/>
      <c r="Z39" s="7"/>
      <c r="AA39" s="7"/>
    </row>
    <row r="40" spans="1:27" ht="11.25" customHeight="1">
      <c r="A40" s="7"/>
      <c r="N40" s="299"/>
      <c r="O40" s="7"/>
      <c r="P40" s="7"/>
      <c r="Q40" s="7"/>
      <c r="R40" s="7"/>
      <c r="S40" s="7"/>
      <c r="T40" s="7"/>
      <c r="U40" s="7"/>
      <c r="V40" s="7"/>
      <c r="W40" s="7"/>
      <c r="X40" s="7"/>
      <c r="Y40" s="7"/>
      <c r="Z40" s="7"/>
      <c r="AA40" s="7"/>
    </row>
    <row r="41" spans="1:27" ht="11.25" customHeight="1">
      <c r="A41" s="7"/>
      <c r="N41" s="299"/>
      <c r="O41" s="7"/>
      <c r="P41" s="7"/>
      <c r="Q41" s="7"/>
      <c r="R41" s="7"/>
      <c r="S41" s="7"/>
      <c r="T41" s="7"/>
      <c r="U41" s="7"/>
      <c r="V41" s="7"/>
      <c r="W41" s="7"/>
      <c r="X41" s="7"/>
      <c r="Y41" s="7"/>
      <c r="Z41" s="7"/>
      <c r="AA41" s="7"/>
    </row>
    <row r="42" spans="1:27" ht="11.25" customHeight="1">
      <c r="A42" s="7"/>
      <c r="N42" s="299"/>
      <c r="O42" s="7"/>
      <c r="P42" s="7"/>
      <c r="Q42" s="7"/>
      <c r="R42" s="7"/>
      <c r="S42" s="7"/>
      <c r="T42" s="7"/>
      <c r="U42" s="7"/>
      <c r="V42" s="7"/>
      <c r="W42" s="7"/>
      <c r="X42" s="7"/>
      <c r="Y42" s="7"/>
      <c r="Z42" s="7"/>
      <c r="AA42" s="7"/>
    </row>
    <row r="43" spans="1:27" ht="11.25" customHeight="1">
      <c r="A43" s="7"/>
      <c r="N43" s="299"/>
      <c r="O43" s="7"/>
      <c r="P43" s="7"/>
      <c r="Q43" s="7"/>
      <c r="R43" s="7"/>
      <c r="S43" s="7"/>
      <c r="T43" s="7"/>
      <c r="U43" s="7"/>
      <c r="V43" s="7"/>
      <c r="W43" s="7"/>
      <c r="X43" s="7"/>
      <c r="Y43" s="7"/>
      <c r="Z43" s="7"/>
      <c r="AA43" s="7"/>
    </row>
    <row r="44" spans="1:27" ht="11.25" customHeight="1">
      <c r="A44" s="7"/>
      <c r="N44" s="299"/>
      <c r="O44" s="7"/>
      <c r="P44" s="7"/>
      <c r="Q44" s="7"/>
      <c r="R44" s="7"/>
      <c r="S44" s="7"/>
      <c r="T44" s="7"/>
      <c r="U44" s="7"/>
      <c r="V44" s="7"/>
      <c r="W44" s="7"/>
      <c r="X44" s="7"/>
      <c r="Y44" s="7"/>
      <c r="Z44" s="7"/>
      <c r="AA44" s="7"/>
    </row>
    <row r="45" spans="1:27" ht="11.25" customHeight="1">
      <c r="A45" s="7"/>
      <c r="N45" s="299"/>
      <c r="O45" s="7"/>
      <c r="P45" s="7"/>
      <c r="Q45" s="7"/>
      <c r="R45" s="7"/>
      <c r="S45" s="7"/>
      <c r="T45" s="7"/>
      <c r="U45" s="7"/>
      <c r="V45" s="7"/>
      <c r="W45" s="7"/>
      <c r="X45" s="7"/>
      <c r="Y45" s="7"/>
      <c r="Z45" s="7"/>
      <c r="AA45" s="7"/>
    </row>
    <row r="46" spans="1:27" ht="11.25" customHeight="1">
      <c r="A46" s="7"/>
      <c r="B46" s="7"/>
      <c r="C46" s="7"/>
      <c r="N46" s="299"/>
      <c r="O46" s="7"/>
      <c r="P46" s="7"/>
      <c r="Q46" s="7"/>
      <c r="R46" s="7"/>
      <c r="S46" s="7"/>
      <c r="T46" s="7"/>
      <c r="U46" s="7"/>
      <c r="V46" s="7"/>
      <c r="W46" s="7"/>
      <c r="X46" s="7"/>
      <c r="Y46" s="7"/>
      <c r="Z46" s="7"/>
      <c r="AA46" s="7"/>
    </row>
    <row r="47" spans="1:27" s="294" customFormat="1" ht="11.25" customHeight="1">
      <c r="A47" s="7"/>
      <c r="B47" s="7"/>
      <c r="C47" s="7"/>
      <c r="L47" s="325"/>
      <c r="M47" s="325"/>
      <c r="N47" s="299"/>
      <c r="O47" s="7"/>
      <c r="P47" s="7"/>
      <c r="Q47" s="7"/>
      <c r="R47" s="7"/>
      <c r="S47" s="7"/>
      <c r="T47" s="7"/>
      <c r="U47" s="7"/>
      <c r="V47" s="7"/>
      <c r="W47" s="7"/>
      <c r="X47" s="7"/>
      <c r="Y47" s="7"/>
      <c r="Z47" s="7"/>
      <c r="AA47" s="7"/>
    </row>
    <row r="48" spans="1:27" ht="11.25" customHeight="1">
      <c r="A48" s="7"/>
      <c r="B48" s="7"/>
      <c r="C48" s="7"/>
      <c r="D48" s="7"/>
      <c r="E48" s="7"/>
      <c r="F48" s="7"/>
      <c r="G48" s="7"/>
      <c r="H48" s="7"/>
      <c r="I48" s="7"/>
      <c r="J48" s="7"/>
      <c r="K48" s="7"/>
      <c r="L48" s="7"/>
      <c r="M48" s="7"/>
      <c r="N48" s="299"/>
      <c r="O48" s="7"/>
      <c r="P48" s="7"/>
      <c r="Q48" s="7"/>
      <c r="R48" s="7"/>
      <c r="S48" s="7"/>
      <c r="T48" s="7"/>
      <c r="U48" s="7"/>
      <c r="V48" s="7"/>
      <c r="W48" s="7"/>
      <c r="X48" s="7"/>
      <c r="Y48" s="7"/>
      <c r="Z48" s="7"/>
      <c r="AA48" s="7"/>
    </row>
    <row r="49" spans="1:27" ht="11.25" customHeight="1">
      <c r="A49" s="7"/>
      <c r="B49" s="7"/>
      <c r="C49" s="7"/>
      <c r="D49" s="7"/>
      <c r="E49" s="7"/>
      <c r="F49" s="7"/>
      <c r="G49" s="7"/>
      <c r="H49" s="7"/>
      <c r="I49" s="7"/>
      <c r="J49" s="7"/>
      <c r="K49" s="7"/>
      <c r="L49" s="7"/>
      <c r="M49" s="7"/>
      <c r="N49" s="299"/>
      <c r="O49" s="7"/>
      <c r="P49" s="7"/>
      <c r="Q49" s="7"/>
      <c r="R49" s="7"/>
      <c r="S49" s="7"/>
      <c r="T49" s="7"/>
      <c r="U49" s="7"/>
      <c r="V49" s="7"/>
      <c r="W49" s="7"/>
      <c r="X49" s="7"/>
      <c r="Y49" s="7"/>
      <c r="Z49" s="7"/>
      <c r="AA49" s="7"/>
    </row>
    <row r="50" spans="1:27" ht="11.25" customHeight="1">
      <c r="A50" s="7"/>
      <c r="B50" s="7"/>
      <c r="C50" s="7"/>
      <c r="D50" s="7"/>
      <c r="E50" s="7"/>
      <c r="F50" s="7"/>
      <c r="G50" s="7"/>
      <c r="H50" s="7"/>
      <c r="I50" s="7"/>
      <c r="J50" s="7"/>
      <c r="K50" s="7"/>
      <c r="L50" s="7"/>
      <c r="M50" s="7"/>
      <c r="N50" s="299"/>
      <c r="O50" s="7"/>
      <c r="P50" s="7"/>
      <c r="Q50" s="7"/>
      <c r="R50" s="7"/>
      <c r="S50" s="7"/>
      <c r="T50" s="7"/>
      <c r="U50" s="7"/>
      <c r="V50" s="7"/>
      <c r="W50" s="7"/>
      <c r="X50" s="7"/>
      <c r="Y50" s="7"/>
      <c r="Z50" s="7"/>
      <c r="AA50" s="7"/>
    </row>
    <row r="51" spans="1:27" ht="11.25" customHeight="1">
      <c r="A51" s="7"/>
      <c r="B51" s="7"/>
      <c r="C51" s="7"/>
      <c r="D51" s="7"/>
      <c r="E51" s="7"/>
      <c r="F51" s="7"/>
      <c r="G51" s="7"/>
      <c r="H51" s="7"/>
      <c r="I51" s="7"/>
      <c r="J51" s="7"/>
      <c r="K51" s="7"/>
      <c r="L51" s="7"/>
      <c r="M51" s="7"/>
      <c r="N51" s="299"/>
      <c r="O51" s="7"/>
      <c r="P51" s="7"/>
      <c r="Q51" s="7"/>
      <c r="R51" s="7"/>
      <c r="S51" s="7"/>
      <c r="T51" s="7"/>
      <c r="U51" s="7"/>
      <c r="V51" s="7"/>
      <c r="W51" s="7"/>
      <c r="X51" s="7"/>
      <c r="Y51" s="7"/>
      <c r="Z51" s="7"/>
      <c r="AA51" s="7"/>
    </row>
    <row r="52" spans="1:27" ht="11.25" customHeight="1">
      <c r="A52" s="299"/>
      <c r="B52" s="299"/>
      <c r="C52" s="299"/>
      <c r="D52" s="299"/>
      <c r="E52" s="299"/>
      <c r="F52" s="299"/>
      <c r="G52" s="299"/>
      <c r="H52" s="299"/>
      <c r="I52" s="299"/>
      <c r="J52" s="299"/>
      <c r="K52" s="299"/>
      <c r="L52" s="299"/>
      <c r="M52" s="299"/>
      <c r="N52" s="299"/>
      <c r="O52" s="7"/>
      <c r="P52" s="7"/>
      <c r="Q52" s="7"/>
      <c r="R52" s="7"/>
      <c r="S52" s="7"/>
      <c r="T52" s="7"/>
      <c r="U52" s="7"/>
      <c r="V52" s="7"/>
      <c r="W52" s="7"/>
      <c r="X52" s="7"/>
      <c r="Y52" s="7"/>
      <c r="Z52" s="7"/>
      <c r="AA52" s="7"/>
    </row>
    <row r="53" spans="1:27" ht="11.2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row>
    <row r="54" spans="1:27" ht="11.2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row>
    <row r="55" spans="1:27" ht="11.2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row>
    <row r="56" spans="1:27" ht="11.2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row>
    <row r="57" spans="1:27" ht="11.2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row>
    <row r="58" spans="1:27" ht="11.2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row>
    <row r="59" spans="1:27" ht="11.2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row>
    <row r="60" spans="1:27" ht="11.2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row>
    <row r="61" spans="1:27" ht="11.2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row>
    <row r="62" spans="1:27" ht="11.2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row>
    <row r="63" spans="1:27" ht="11.2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row>
    <row r="64" spans="1:27" ht="11.2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row>
    <row r="65" spans="1:27" ht="11.2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row>
    <row r="66" spans="1:27" ht="11.2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ht="11.2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row>
    <row r="68" spans="1:27" ht="11.2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row>
    <row r="69" spans="1:27" ht="11.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row>
    <row r="70" spans="1:27" ht="11.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row>
    <row r="71" spans="1:27" ht="11.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row>
    <row r="72" spans="1:27" ht="11.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row>
    <row r="73" spans="1:27" ht="11.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row>
    <row r="74" spans="1:27" ht="11.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row>
    <row r="75" spans="1:27" ht="11.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row>
    <row r="76" spans="1:27" ht="11.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row>
    <row r="77" spans="1:27" ht="11.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row>
    <row r="78" spans="1:27" ht="11.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row>
    <row r="79" spans="1:27" ht="11.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row>
    <row r="80" spans="1:27" ht="11.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row>
    <row r="81" spans="1:27" ht="11.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row>
    <row r="82" spans="1:27" ht="11.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row>
    <row r="83" spans="1:27" ht="11.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row>
    <row r="84" spans="1:27" ht="11.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row>
    <row r="85" spans="1:27" ht="11.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row>
    <row r="86" spans="1:27" ht="11.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row>
    <row r="87" spans="1:27" ht="11.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row>
    <row r="88" spans="1:27" ht="11.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row>
    <row r="89" spans="1:27" ht="11.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row>
    <row r="90" spans="1:27" ht="11.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row>
    <row r="91" spans="1:27" ht="11.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row>
    <row r="92" spans="1:27" ht="11.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row>
    <row r="93" spans="1:27" ht="11.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row>
    <row r="94" spans="1:27" ht="11.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row>
    <row r="95" spans="1:27" ht="11.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row>
    <row r="96" spans="1:27" ht="11.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row>
    <row r="97" spans="1:27" ht="11.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row>
    <row r="98" spans="1:27" ht="11.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row>
    <row r="99" spans="1:27" ht="11.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row>
    <row r="100" spans="1:27" ht="11.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row>
    <row r="101" spans="1:27" ht="11.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row>
    <row r="102" spans="1:27" ht="11.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row>
    <row r="103" spans="1:27" ht="11.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row>
    <row r="104" spans="1:27" ht="11.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row>
    <row r="105" spans="1:27" ht="11.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row>
    <row r="106" spans="1:27" ht="11.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row>
    <row r="107" spans="1:27" ht="11.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row>
    <row r="108" spans="1:27" ht="11.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row>
    <row r="109" spans="1:27" ht="11.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row>
    <row r="110" spans="1:27" ht="11.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spans="1:27" ht="11.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spans="1:27" ht="11.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spans="1:27" ht="11.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spans="1:27" ht="11.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spans="1:27" ht="11.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spans="1:27" ht="11.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spans="1:27" ht="11.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spans="1:27" ht="11.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spans="1:27" ht="11.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spans="1:27" ht="11.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spans="1:27" ht="11.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spans="1:27" ht="11.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spans="1:27" ht="11.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spans="1:27" ht="11.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spans="1:27" ht="11.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spans="1:27" ht="11.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spans="1:27" ht="11.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spans="1:27" ht="11.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spans="1:27" ht="11.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spans="1:27" ht="11.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spans="1:27" ht="11.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spans="1:27" ht="11.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spans="1:27" ht="11.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spans="1:27" ht="11.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spans="1:27" ht="11.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spans="1:27" ht="11.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spans="1:27" ht="11.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spans="1:27" ht="11.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spans="1:27" ht="11.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spans="1:27" ht="11.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spans="1:27" ht="11.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spans="1:27" ht="11.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spans="1:27" ht="11.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spans="1:27" ht="11.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spans="1:27" ht="11.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spans="1:27" ht="11.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spans="1:27" ht="11.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spans="1:27" ht="11.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spans="1:27" ht="11.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spans="1:27" ht="11.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spans="1:27" ht="11.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spans="1:27" ht="11.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spans="1:27" ht="11.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spans="1:27" ht="11.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spans="1:27" ht="11.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spans="1:27" ht="11.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spans="1:27" ht="11.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spans="1:27" ht="11.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spans="1:27" ht="11.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spans="1:27" ht="11.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spans="1:27" ht="11.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spans="1:27" ht="11.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spans="1:27"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spans="1:27"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spans="1:27"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spans="1:27"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spans="1:27"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spans="1:27"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spans="1:27"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spans="1:27"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spans="1:27"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spans="1:27"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spans="1:27"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spans="1:27"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spans="1:27"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spans="1:27"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spans="1:27"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spans="1:27"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spans="1:27"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spans="1:27"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spans="1:27"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spans="1:27"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spans="1:27"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spans="1:27"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spans="1:27"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spans="1:27"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spans="1:27"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spans="1:27"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spans="1:27"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spans="1:27"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spans="1:27"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spans="1:27"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spans="1:27"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spans="1:27"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spans="1:27"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spans="1:27"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spans="1:27"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spans="1:27"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spans="1:27"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spans="1:27"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spans="1:27"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spans="1:27"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spans="1:27"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spans="1:27"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spans="1:27"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spans="1:27"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spans="1:27"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spans="1:27"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spans="1:27"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spans="1:27"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spans="1:27"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spans="1:27"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spans="1:27"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spans="1:27"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spans="1:27"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spans="1:27"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spans="1:27"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spans="1:27"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spans="1:27"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spans="1:27"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spans="1:27"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spans="1:27"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spans="1:27"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spans="1:27"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spans="1:27"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spans="1:27"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spans="1:27"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spans="1:27"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spans="1:27"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spans="1:27"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spans="1:27"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spans="1:27"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spans="1:27"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spans="1:27"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spans="1:27"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spans="1:27"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spans="1:27"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spans="1:27"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spans="1:27"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spans="1:27"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spans="1:27"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spans="1:27"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spans="1:27"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spans="1:27"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spans="1:27"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spans="1:27"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spans="1:27"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spans="1:27"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spans="1:27"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spans="1:27"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spans="1:27"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spans="1:27"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spans="1:27"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spans="1:27"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spans="1:27"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spans="1:27"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spans="1:27"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spans="1:27"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spans="1:27"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spans="1:27"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spans="1:27"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spans="1:27"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spans="1:27"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spans="1:27"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spans="1:27"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spans="1:27"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spans="1:27"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spans="1:27"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spans="1:27"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spans="1:27"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spans="1:27"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spans="1:27"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spans="1:27"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spans="1:27"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spans="1:27"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spans="1:27"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spans="1:27"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spans="1:27"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spans="1:27"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spans="1:27"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spans="1:27"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spans="1:27"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spans="1:27"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spans="1:27"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spans="1:27"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spans="1:27"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spans="1:27"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spans="1:27"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spans="1:27"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spans="1:27"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spans="1:27"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spans="1:27"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spans="1:27"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spans="1:27"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spans="1:27"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spans="1:27"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spans="1:27"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spans="1:27"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spans="1:27"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spans="1:27"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spans="1:27"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spans="1:27"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spans="1:27"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spans="1:27"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spans="1:27"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spans="1:27"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spans="1:27"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spans="1:27"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spans="1:27"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spans="1:27"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spans="1:27"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spans="1:27"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spans="1:27"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spans="1:27"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spans="1:27"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spans="1:27"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spans="1:27"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spans="1:27"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spans="1:27"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spans="1:27"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spans="1:27"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spans="1:27"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spans="1:27"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spans="1:27"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spans="1:27"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spans="1:27"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spans="1:27"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spans="1:27"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spans="1:27"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spans="1:27"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spans="1:27"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spans="1:27"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spans="1:27"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spans="1:27"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spans="1:27"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spans="1:27"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spans="1:27"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spans="1:27"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spans="1:27"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spans="1:27"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spans="1:27"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spans="1:27"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spans="1:27"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spans="1:27"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spans="1:27"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spans="1:27"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spans="1:27"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spans="1:27"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spans="1:27"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spans="1:27"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spans="1:27"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spans="1:27"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spans="1:27"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spans="1:27"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spans="1:27"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spans="1:27"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spans="1:27"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spans="1:27"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spans="1:27"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spans="1:27"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spans="1:27"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spans="1:27"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spans="1:27"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spans="1:27"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spans="1:27"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spans="1:27"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spans="1:27"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spans="1:27"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spans="1:27"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spans="1:27"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spans="1:27"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spans="1:27"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spans="1:27"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spans="1:27"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spans="1:27"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spans="1:27"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spans="1:27"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spans="1:27"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spans="1:27"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spans="1:27"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spans="1:27"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spans="1:27"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spans="1:27"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spans="1:27"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spans="1:27"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spans="1:27"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spans="1:27"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spans="1:27"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spans="1:27"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spans="1:27"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spans="1:27"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spans="1:27"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spans="1:27"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spans="1:27"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spans="1:27"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spans="1:27"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spans="1:27"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spans="1:27"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spans="1:27"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spans="1:27"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spans="1:27"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spans="1:27"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spans="1:27"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spans="1:27"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spans="1:27"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spans="1:27"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spans="1:27"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spans="1:27"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spans="1:27"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spans="1:27"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spans="1:27"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spans="1:27"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spans="1:27"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spans="1:27"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spans="1:27"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spans="1:27"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spans="1:27"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spans="1:27"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spans="1:27"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spans="1:27"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spans="1:27"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spans="1:27"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spans="1:27"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spans="1:27"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spans="1:27"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spans="1:27"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spans="1:27"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spans="1:27"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spans="1:27"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spans="1:27"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spans="1:27"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spans="1:27"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spans="1:27"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spans="1:27"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spans="1:27"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spans="1:27"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spans="1:27"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spans="1:27"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spans="1:27"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spans="1:27"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spans="1:27"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spans="1:27"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spans="1:27"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spans="1:27"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spans="1:27"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spans="1:27"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spans="1:27"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spans="1:27"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spans="1:27"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spans="1:27"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spans="1:27"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spans="1:27"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spans="1:27"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spans="1:27"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spans="1:27"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spans="1:27"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spans="1:27"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spans="1:27"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spans="1:27"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spans="1:27"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spans="1:27"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spans="1:27"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spans="1:27"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spans="1:27"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spans="1:27"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spans="1:27"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spans="1:27"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spans="1:27"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spans="1:27"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spans="1:27"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spans="1:27"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spans="1:27"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spans="1:27"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spans="1:27"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spans="1:27"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spans="1:27"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spans="1:27"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spans="1:27"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spans="1:27"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spans="1:27"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spans="1:27"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spans="1:27"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spans="1:27"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spans="1:27"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spans="1:27"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spans="1:27"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spans="1:27"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spans="1:27"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spans="1:27"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spans="1:27"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spans="1:27"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spans="1:27"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spans="1:27"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spans="1:27"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spans="1:27"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spans="1:27"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spans="1:27"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spans="1:27"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spans="1:27"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spans="1:27"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spans="1:27"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spans="1:27"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spans="1:27"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spans="1:27"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spans="1:27"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spans="1:27"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spans="1:27"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spans="1:27"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spans="1:27"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spans="1:27"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spans="1:27"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spans="1:27"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spans="1:27"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spans="1:27"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spans="1:27"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spans="1:27"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spans="1:27"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spans="1:27"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spans="1:27"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spans="1:27"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spans="1:27"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spans="1:27"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spans="1:27"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spans="1:27"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spans="1:27"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spans="1:27"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spans="1:27"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spans="1:27"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spans="1:27"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spans="1:27"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spans="1:27"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spans="1:27"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spans="1:27"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spans="1:27"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spans="1:27"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spans="1:27"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spans="1:27"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spans="1:27"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spans="1:27"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spans="1:27"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spans="1:27"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spans="1:27"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spans="1:27"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spans="1:27"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spans="1:27"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spans="1:27"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spans="1:27"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spans="1:27"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spans="1:27"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spans="1:27"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spans="1:27"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spans="1:27"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spans="1:27"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spans="1:27"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spans="1:27"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spans="1:27"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spans="1:27"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spans="1:27"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spans="1:27"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spans="1:27"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spans="1:27"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spans="1:27"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spans="1:27"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spans="1:27"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spans="1:27"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spans="1:27"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spans="1:27"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spans="1:27"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spans="1:27"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spans="1:27"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spans="1:27"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spans="1:27"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spans="1:27"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spans="1:27"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spans="1:27"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spans="1:27"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spans="1:27"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spans="1:27"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spans="1:27"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spans="1:27"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spans="1:27"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spans="1:27"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spans="1:27"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spans="1:27"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spans="1:27"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spans="1:27"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spans="1:27"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spans="1:27"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spans="1:27"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spans="1:27"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spans="1:27"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spans="1:27"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spans="1:27"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spans="1:27"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spans="1:27"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spans="1:27"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spans="1:27"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spans="1:27"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spans="1:27"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spans="1:27"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spans="1:27"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spans="1:27"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spans="1:27"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spans="1:27"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spans="1:27"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spans="1:27"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spans="1:27"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spans="1:27"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spans="1:27"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spans="1:27"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spans="1:27"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spans="1:27"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spans="1:27"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spans="1:27"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spans="1:27"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spans="1:27"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spans="1:27"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spans="1:27"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spans="1:27"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spans="1:27"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spans="1:27"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spans="1:27"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spans="1:27"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spans="1:27"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spans="1:27"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spans="1:27"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spans="1:27"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spans="1:27"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spans="1:27"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spans="1:27"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spans="1:27"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spans="1:27"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spans="1:27"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spans="1:27"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spans="1:27"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spans="1:27"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spans="1:27"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spans="1:27"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spans="1:27"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spans="1:27"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spans="1:27"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spans="1:27"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spans="1:27"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spans="1:27"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spans="1:27"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spans="1:27"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spans="1:27"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spans="1:27"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spans="1:27"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spans="1:27"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spans="1:27"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spans="1:27"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spans="1:27"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spans="1:27"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spans="1:27"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spans="1:27"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spans="1:27"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spans="1:27"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spans="1:27"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spans="1:27"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spans="1:27"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spans="1:27"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spans="1:27"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spans="1:27"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spans="1:27"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spans="1:27"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spans="1:27"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spans="1:27"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spans="1:27"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spans="1:27"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spans="1:27"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spans="1:27"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spans="1:27"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spans="1:27"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spans="1:27"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spans="1:27"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spans="1:27"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spans="1:27"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spans="1:27"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spans="1:27"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spans="1:27"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spans="1:27"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spans="1:27"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spans="1:27"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spans="1:27"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spans="1:27"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spans="1:27"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spans="1:27"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spans="1:27"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spans="1:27"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spans="1:27"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spans="1:27"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spans="1:27"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spans="1:27"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spans="1:27"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spans="1:27"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spans="1:27"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spans="1:27"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spans="1:27"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spans="1:27"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spans="1:27"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spans="1:27"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spans="1:27"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spans="1:27"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spans="1:27"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spans="1:27"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spans="1:27"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spans="1:27"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spans="1:27"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spans="1:27"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spans="1:27"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spans="1:27"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spans="1:27"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spans="1:27"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spans="1:27"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spans="1:27"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spans="1:27"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spans="1:27"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spans="1:27"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spans="1:27"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spans="1:27"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spans="1:27"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spans="1:27"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spans="1:27"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spans="1:27"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spans="1:27"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spans="1:27"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spans="1:27"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spans="1:27"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spans="1:27"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spans="1:27"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spans="1:27"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spans="1:27"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spans="1:27"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spans="1:27"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spans="1:27"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spans="1:27"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spans="1:27"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spans="1:27"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spans="1:27"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spans="1:27"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spans="1:27"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spans="1:27"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spans="1:27"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spans="1:27"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spans="1:27"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spans="1:27"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spans="1:27"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spans="1:27"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spans="1:27"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spans="1:27"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spans="1:27"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spans="1:27"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spans="1:27"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spans="1:27"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spans="1:27"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spans="1:27"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spans="1:27"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spans="1:27"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spans="1:27"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spans="1:27"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spans="1:27"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spans="1:27"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spans="1:27"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spans="1:27"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spans="1:27"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spans="1:27"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spans="1:27"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spans="1:27"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spans="1:27"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spans="1:27"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spans="1:27"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spans="1:27"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spans="1:27"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spans="1:27"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spans="1:27"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spans="1:27"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spans="1:27"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spans="1:27"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spans="1:27"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spans="1:27"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spans="1:27"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spans="1:27"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spans="1:27"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spans="1:27"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spans="1:27"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spans="1:27"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spans="1:27"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spans="1:27"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spans="1:27"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spans="1:27"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spans="1:27"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spans="1:27"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spans="1:27"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spans="1:27"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spans="1:27"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spans="1:27"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spans="1:27"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spans="1:27"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spans="1:27"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spans="1:27"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spans="1:27"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spans="1:27"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spans="1:27"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spans="1:27"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spans="1:27"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spans="1:27"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spans="1:27"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spans="1:27"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spans="1:27"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spans="1:27"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spans="1:27"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spans="1:27"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spans="1:27"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spans="1:27"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spans="1:27"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spans="1:27"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spans="1:27"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spans="1:27"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spans="1:27"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spans="1:27"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spans="1:27"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spans="1:27"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spans="1:27"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spans="1:27"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spans="1:27"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spans="1:27"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spans="1:27"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spans="1:27"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spans="1:27"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spans="1:27"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spans="1:27"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spans="1:27"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spans="1:27"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spans="1:27"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spans="1:27"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spans="1:27"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spans="1:27"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spans="1:27"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spans="1:27"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spans="1:27"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spans="1:27"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spans="1:27"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spans="1:27"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spans="1:27"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spans="1:27"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spans="1:27"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spans="1:27"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spans="1:27"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spans="1:27"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spans="1:27"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spans="1:27"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spans="1:27"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spans="1:27"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spans="1:27"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spans="1:27"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spans="1:27"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spans="1:27"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spans="1:27"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spans="1:27"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spans="1:27"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spans="1:27"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spans="1:27"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spans="1:27"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spans="1:27"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spans="1:27"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spans="1:27"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spans="1:27"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spans="1:27"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spans="1:27"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spans="1:27"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spans="1:27"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spans="1:27"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spans="1:27"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spans="1:27"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spans="1:27"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spans="1:27"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spans="1:27"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spans="1:27"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spans="1:27"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spans="1:27"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spans="1:27"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spans="1:27"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spans="1:27"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spans="1:27"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spans="1:27"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spans="1:27"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spans="1:27"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spans="1:27"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spans="1:27"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spans="1:27"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spans="1:27"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spans="1:27"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spans="1:27"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spans="1:27"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spans="1:27"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spans="1:27"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spans="1:27"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spans="1:27"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spans="1:27"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spans="1:27"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spans="1:27"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spans="1:27"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spans="1:27"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spans="1:27"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spans="1:27"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spans="1:27"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spans="1:27"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spans="1:27"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spans="1:27"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spans="1:27"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spans="1:27"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spans="1:27"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spans="1:27"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spans="1:27"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spans="1:27"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spans="1:27"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spans="1:27"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spans="1:27"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spans="1:27"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spans="1:27"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spans="1:27"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spans="1:27"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spans="1:27"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spans="1:27"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spans="1:27"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spans="1:27"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spans="1:27"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spans="1:27"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spans="1:27"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spans="1:27"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spans="1:27"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spans="1:27"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spans="1:27"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spans="1:27"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spans="1:27"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spans="1:27"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spans="1:27"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spans="1:27"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spans="1:27"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spans="1:27"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spans="1:27"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spans="1:27"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spans="1:27"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spans="1:27"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spans="1:27"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spans="1:27"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spans="1:27"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spans="1:27"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spans="1:27"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spans="1:27"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spans="1:27"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spans="1:27"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spans="1:27"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spans="1:27"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spans="1:27"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spans="1:27"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spans="1:27"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spans="1:27"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spans="1:27"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spans="1:27"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spans="1:27"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spans="1:27"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spans="1:27"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spans="1:27"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spans="1:27"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spans="1:27"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spans="1:27"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spans="1:27"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spans="1:27"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spans="1:27"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spans="1:27"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spans="1:27"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spans="1:27"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spans="1:27"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spans="1:27"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spans="1:27"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spans="1:27"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spans="1:27"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spans="1:27"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spans="1:27"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spans="1:27"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spans="1:27"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spans="1:27"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spans="1:27"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spans="1:27"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spans="1:27"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spans="1:27"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spans="1:27"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spans="1:27"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spans="1:27"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spans="1:27"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spans="1:27"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spans="1:27"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spans="1:27"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spans="1:27"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spans="1:27"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spans="1:27"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spans="1:27" ht="11.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spans="1:27" ht="11.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row r="1001" spans="1:27" ht="11.2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row>
  </sheetData>
  <mergeCells count="2">
    <mergeCell ref="C16:D16"/>
    <mergeCell ref="B2:M2"/>
  </mergeCells>
  <pageMargins left="0.6" right="0.6" top="1" bottom="1" header="0" footer="0"/>
  <pageSetup orientation="landscape"/>
  <headerFooter>
    <oddHeader>&amp;RDraft - Work in Progress</oddHeader>
    <oddFooter>&amp;L&amp;F &amp;D, &amp;T&amp;C Page &amp;P of &amp;R&amp;A</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pageSetUpPr fitToPage="1"/>
  </sheetPr>
  <dimension ref="A1:Z1000"/>
  <sheetViews>
    <sheetView showGridLines="0" zoomScaleNormal="100" workbookViewId="0"/>
  </sheetViews>
  <sheetFormatPr defaultColWidth="14.42578125" defaultRowHeight="15" customHeight="1"/>
  <cols>
    <col min="1" max="1" width="2" customWidth="1"/>
    <col min="2" max="2" width="86.42578125" customWidth="1"/>
    <col min="3" max="3" width="2.5703125" customWidth="1"/>
    <col min="4" max="26" width="9" customWidth="1"/>
  </cols>
  <sheetData>
    <row r="1" spans="1:26" ht="12" customHeight="1">
      <c r="A1" s="7"/>
      <c r="B1" s="7"/>
      <c r="C1" s="9"/>
      <c r="D1" s="7"/>
      <c r="E1" s="7"/>
      <c r="F1" s="7"/>
      <c r="G1" s="7"/>
      <c r="H1" s="7"/>
      <c r="I1" s="7"/>
      <c r="J1" s="7"/>
      <c r="K1" s="7"/>
      <c r="L1" s="7"/>
      <c r="M1" s="7"/>
      <c r="N1" s="7"/>
      <c r="O1" s="7"/>
      <c r="P1" s="7"/>
      <c r="Q1" s="7"/>
      <c r="R1" s="7"/>
      <c r="S1" s="7"/>
      <c r="T1" s="7"/>
      <c r="U1" s="7"/>
      <c r="V1" s="7"/>
      <c r="W1" s="7"/>
      <c r="X1" s="7"/>
      <c r="Y1" s="7"/>
      <c r="Z1" s="7"/>
    </row>
    <row r="2" spans="1:26" ht="12" customHeight="1">
      <c r="A2" s="7"/>
      <c r="B2" s="7"/>
      <c r="C2" s="9"/>
      <c r="D2" s="7"/>
      <c r="E2" s="7"/>
      <c r="F2" s="7"/>
      <c r="G2" s="7"/>
      <c r="H2" s="7"/>
      <c r="I2" s="7"/>
      <c r="J2" s="7"/>
      <c r="K2" s="7"/>
      <c r="L2" s="7"/>
      <c r="M2" s="7"/>
      <c r="N2" s="7"/>
      <c r="O2" s="7"/>
      <c r="P2" s="7"/>
      <c r="Q2" s="7"/>
      <c r="R2" s="7"/>
      <c r="S2" s="7"/>
      <c r="T2" s="7"/>
      <c r="U2" s="7"/>
      <c r="V2" s="7"/>
      <c r="W2" s="7"/>
      <c r="X2" s="7"/>
      <c r="Y2" s="7"/>
      <c r="Z2" s="7"/>
    </row>
    <row r="3" spans="1:26" ht="12" customHeight="1">
      <c r="A3" s="7"/>
      <c r="B3" s="7"/>
      <c r="C3" s="9"/>
      <c r="D3" s="7"/>
      <c r="E3" s="7"/>
      <c r="F3" s="7"/>
      <c r="G3" s="7"/>
      <c r="H3" s="7"/>
      <c r="I3" s="7"/>
      <c r="J3" s="7"/>
      <c r="K3" s="7"/>
      <c r="L3" s="7"/>
      <c r="M3" s="7"/>
      <c r="N3" s="7"/>
      <c r="O3" s="7"/>
      <c r="P3" s="7"/>
      <c r="Q3" s="7"/>
      <c r="R3" s="7"/>
      <c r="S3" s="7"/>
      <c r="T3" s="7"/>
      <c r="U3" s="7"/>
      <c r="V3" s="7"/>
      <c r="W3" s="7"/>
      <c r="X3" s="7"/>
      <c r="Y3" s="7"/>
      <c r="Z3" s="7"/>
    </row>
    <row r="4" spans="1:26" ht="12" customHeight="1">
      <c r="A4" s="7"/>
      <c r="B4" s="7"/>
      <c r="C4" s="9"/>
      <c r="D4" s="7"/>
      <c r="E4" s="7"/>
      <c r="F4" s="7"/>
      <c r="G4" s="7"/>
      <c r="H4" s="7"/>
      <c r="I4" s="7"/>
      <c r="J4" s="7"/>
      <c r="K4" s="7"/>
      <c r="L4" s="7"/>
      <c r="M4" s="7"/>
      <c r="N4" s="7"/>
      <c r="O4" s="7"/>
      <c r="P4" s="7"/>
      <c r="Q4" s="7"/>
      <c r="R4" s="7"/>
      <c r="S4" s="7"/>
      <c r="T4" s="7"/>
      <c r="U4" s="7"/>
      <c r="V4" s="7"/>
      <c r="W4" s="7"/>
      <c r="X4" s="7"/>
      <c r="Y4" s="7"/>
      <c r="Z4" s="7"/>
    </row>
    <row r="5" spans="1:26" ht="12" customHeight="1">
      <c r="A5" s="7"/>
      <c r="B5" s="7"/>
      <c r="C5" s="9"/>
      <c r="D5" s="7"/>
      <c r="E5" s="7"/>
      <c r="F5" s="7"/>
      <c r="G5" s="7"/>
      <c r="H5" s="7"/>
      <c r="I5" s="7"/>
      <c r="J5" s="7"/>
      <c r="K5" s="7"/>
      <c r="L5" s="7"/>
      <c r="M5" s="7"/>
      <c r="N5" s="7"/>
      <c r="O5" s="7"/>
      <c r="P5" s="7"/>
      <c r="Q5" s="7"/>
      <c r="R5" s="7"/>
      <c r="S5" s="7"/>
      <c r="T5" s="7"/>
      <c r="U5" s="7"/>
      <c r="V5" s="7"/>
      <c r="W5" s="7"/>
      <c r="X5" s="7"/>
      <c r="Y5" s="7"/>
      <c r="Z5" s="7"/>
    </row>
    <row r="6" spans="1:26" ht="12" customHeight="1">
      <c r="A6" s="7"/>
      <c r="B6" s="7"/>
      <c r="C6" s="9"/>
      <c r="D6" s="7"/>
      <c r="E6" s="7"/>
      <c r="F6" s="7"/>
      <c r="G6" s="7"/>
      <c r="H6" s="7"/>
      <c r="I6" s="7"/>
      <c r="J6" s="7"/>
      <c r="K6" s="7"/>
      <c r="L6" s="7"/>
      <c r="M6" s="7"/>
      <c r="N6" s="7"/>
      <c r="O6" s="7"/>
      <c r="P6" s="7"/>
      <c r="Q6" s="7"/>
      <c r="R6" s="7"/>
      <c r="S6" s="7"/>
      <c r="T6" s="7"/>
      <c r="U6" s="7"/>
      <c r="V6" s="7"/>
      <c r="W6" s="7"/>
      <c r="X6" s="7"/>
      <c r="Y6" s="7"/>
      <c r="Z6" s="7"/>
    </row>
    <row r="7" spans="1:26" ht="12" customHeight="1">
      <c r="A7" s="7"/>
      <c r="B7" s="7"/>
      <c r="C7" s="9"/>
      <c r="D7" s="7"/>
      <c r="E7" s="7"/>
      <c r="F7" s="7"/>
      <c r="G7" s="7"/>
      <c r="H7" s="7"/>
      <c r="I7" s="7"/>
      <c r="J7" s="7"/>
      <c r="K7" s="7"/>
      <c r="L7" s="7"/>
      <c r="M7" s="7"/>
      <c r="N7" s="7"/>
      <c r="O7" s="7"/>
      <c r="P7" s="7"/>
      <c r="Q7" s="7"/>
      <c r="R7" s="7"/>
      <c r="S7" s="7"/>
      <c r="T7" s="7"/>
      <c r="U7" s="7"/>
      <c r="V7" s="7"/>
      <c r="W7" s="7"/>
      <c r="X7" s="7"/>
      <c r="Y7" s="7"/>
      <c r="Z7" s="7"/>
    </row>
    <row r="8" spans="1:26" ht="111" customHeight="1">
      <c r="A8" s="7"/>
      <c r="B8" s="61"/>
      <c r="C8" s="9"/>
      <c r="D8" s="7"/>
      <c r="E8" s="7"/>
      <c r="F8" s="7"/>
      <c r="G8" s="7"/>
      <c r="H8" s="7"/>
      <c r="I8" s="7"/>
      <c r="J8" s="7"/>
      <c r="K8" s="7"/>
      <c r="L8" s="7"/>
      <c r="M8" s="7"/>
      <c r="N8" s="7"/>
      <c r="O8" s="7"/>
      <c r="P8" s="7"/>
      <c r="Q8" s="7"/>
      <c r="R8" s="7"/>
      <c r="S8" s="7"/>
      <c r="T8" s="7"/>
      <c r="U8" s="7"/>
      <c r="V8" s="7"/>
      <c r="W8" s="7"/>
      <c r="X8" s="7"/>
      <c r="Y8" s="7"/>
      <c r="Z8" s="7"/>
    </row>
    <row r="9" spans="1:26" ht="12" customHeight="1">
      <c r="A9" s="7"/>
      <c r="B9" s="7"/>
      <c r="C9" s="9"/>
      <c r="D9" s="7"/>
      <c r="E9" s="7"/>
      <c r="F9" s="7"/>
      <c r="G9" s="7"/>
      <c r="H9" s="7"/>
      <c r="I9" s="7"/>
      <c r="J9" s="7"/>
      <c r="K9" s="7"/>
      <c r="L9" s="7"/>
      <c r="M9" s="7"/>
      <c r="N9" s="7"/>
      <c r="O9" s="7"/>
      <c r="P9" s="7"/>
      <c r="Q9" s="7"/>
      <c r="R9" s="7"/>
      <c r="S9" s="7"/>
      <c r="T9" s="7"/>
      <c r="U9" s="7"/>
      <c r="V9" s="7"/>
      <c r="W9" s="7"/>
      <c r="X9" s="7"/>
      <c r="Y9" s="7"/>
      <c r="Z9" s="7"/>
    </row>
    <row r="10" spans="1:26" ht="12" customHeight="1">
      <c r="A10" s="7"/>
      <c r="B10" s="7"/>
      <c r="C10" s="9"/>
      <c r="D10" s="7"/>
      <c r="E10" s="7"/>
      <c r="F10" s="7"/>
      <c r="G10" s="7"/>
      <c r="H10" s="7"/>
      <c r="I10" s="7"/>
      <c r="J10" s="7"/>
      <c r="K10" s="7"/>
      <c r="L10" s="7"/>
      <c r="M10" s="7"/>
      <c r="N10" s="7"/>
      <c r="O10" s="7"/>
      <c r="P10" s="7"/>
      <c r="Q10" s="7"/>
      <c r="R10" s="7"/>
      <c r="S10" s="7"/>
      <c r="T10" s="7"/>
      <c r="U10" s="7"/>
      <c r="V10" s="7"/>
      <c r="W10" s="7"/>
      <c r="X10" s="7"/>
      <c r="Y10" s="7"/>
      <c r="Z10" s="7"/>
    </row>
    <row r="11" spans="1:26" ht="12" customHeight="1">
      <c r="A11" s="7"/>
      <c r="B11" s="7"/>
      <c r="C11" s="9"/>
      <c r="D11" s="7"/>
      <c r="E11" s="7"/>
      <c r="F11" s="7"/>
      <c r="G11" s="7"/>
      <c r="H11" s="7"/>
      <c r="I11" s="7"/>
      <c r="J11" s="7"/>
      <c r="K11" s="7"/>
      <c r="L11" s="7"/>
      <c r="M11" s="7"/>
      <c r="N11" s="7"/>
      <c r="O11" s="7"/>
      <c r="P11" s="7"/>
      <c r="Q11" s="7"/>
      <c r="R11" s="7"/>
      <c r="S11" s="7"/>
      <c r="T11" s="7"/>
      <c r="U11" s="7"/>
      <c r="V11" s="7"/>
      <c r="W11" s="7"/>
      <c r="X11" s="7"/>
      <c r="Y11" s="7"/>
      <c r="Z11" s="7"/>
    </row>
    <row r="12" spans="1:26" ht="12" customHeight="1">
      <c r="A12" s="7"/>
      <c r="B12" s="7"/>
      <c r="C12" s="9"/>
      <c r="D12" s="7"/>
      <c r="E12" s="7"/>
      <c r="F12" s="7"/>
      <c r="G12" s="7"/>
      <c r="H12" s="7"/>
      <c r="I12" s="7"/>
      <c r="J12" s="7"/>
      <c r="K12" s="7"/>
      <c r="L12" s="7"/>
      <c r="M12" s="7"/>
      <c r="N12" s="7"/>
      <c r="O12" s="7"/>
      <c r="P12" s="7"/>
      <c r="Q12" s="7"/>
      <c r="R12" s="7"/>
      <c r="S12" s="7"/>
      <c r="T12" s="7"/>
      <c r="U12" s="7"/>
      <c r="V12" s="7"/>
      <c r="W12" s="7"/>
      <c r="X12" s="7"/>
      <c r="Y12" s="7"/>
      <c r="Z12" s="7"/>
    </row>
    <row r="13" spans="1:26" ht="12" customHeight="1">
      <c r="A13" s="7"/>
      <c r="B13" s="7"/>
      <c r="C13" s="9"/>
      <c r="D13" s="7"/>
      <c r="E13" s="7"/>
      <c r="F13" s="7"/>
      <c r="G13" s="7"/>
      <c r="H13" s="7"/>
      <c r="I13" s="7"/>
      <c r="J13" s="7"/>
      <c r="K13" s="7"/>
      <c r="L13" s="7"/>
      <c r="M13" s="7"/>
      <c r="N13" s="7"/>
      <c r="O13" s="7"/>
      <c r="P13" s="7"/>
      <c r="Q13" s="7"/>
      <c r="R13" s="7"/>
      <c r="S13" s="7"/>
      <c r="T13" s="7"/>
      <c r="U13" s="7"/>
      <c r="V13" s="7"/>
      <c r="W13" s="7"/>
      <c r="X13" s="7"/>
      <c r="Y13" s="7"/>
      <c r="Z13" s="7"/>
    </row>
    <row r="14" spans="1:26" ht="12" customHeight="1">
      <c r="A14" s="7"/>
      <c r="B14" s="7"/>
      <c r="C14" s="9"/>
      <c r="D14" s="7"/>
      <c r="E14" s="7"/>
      <c r="F14" s="7"/>
      <c r="G14" s="7"/>
      <c r="H14" s="7"/>
      <c r="I14" s="7"/>
      <c r="J14" s="7"/>
      <c r="K14" s="7"/>
      <c r="L14" s="7"/>
      <c r="M14" s="7"/>
      <c r="N14" s="7"/>
      <c r="O14" s="7"/>
      <c r="P14" s="7"/>
      <c r="Q14" s="7"/>
      <c r="R14" s="7"/>
      <c r="S14" s="7"/>
      <c r="T14" s="7"/>
      <c r="U14" s="7"/>
      <c r="V14" s="7"/>
      <c r="W14" s="7"/>
      <c r="X14" s="7"/>
      <c r="Y14" s="7"/>
      <c r="Z14" s="7"/>
    </row>
    <row r="15" spans="1:26" ht="36" customHeight="1">
      <c r="A15" s="7"/>
      <c r="B15" s="62" t="s">
        <v>11</v>
      </c>
      <c r="C15" s="9"/>
      <c r="D15" s="7"/>
      <c r="E15" s="7"/>
      <c r="F15" s="7"/>
      <c r="G15" s="7"/>
      <c r="H15" s="7"/>
      <c r="I15" s="7"/>
      <c r="J15" s="7"/>
      <c r="K15" s="7"/>
      <c r="L15" s="7"/>
      <c r="M15" s="7"/>
      <c r="N15" s="7"/>
      <c r="O15" s="7"/>
      <c r="P15" s="7"/>
      <c r="Q15" s="7"/>
      <c r="R15" s="7"/>
      <c r="S15" s="7"/>
      <c r="T15" s="7"/>
      <c r="U15" s="7"/>
      <c r="V15" s="7"/>
      <c r="W15" s="7"/>
      <c r="X15" s="7"/>
      <c r="Y15" s="7"/>
      <c r="Z15" s="7"/>
    </row>
    <row r="16" spans="1:26" ht="12" customHeight="1">
      <c r="A16" s="7"/>
      <c r="B16" s="7"/>
      <c r="C16" s="9"/>
      <c r="D16" s="7"/>
      <c r="E16" s="7"/>
      <c r="F16" s="7"/>
      <c r="G16" s="7"/>
      <c r="H16" s="7"/>
      <c r="I16" s="7"/>
      <c r="J16" s="7"/>
      <c r="K16" s="7"/>
      <c r="L16" s="7"/>
      <c r="M16" s="7"/>
      <c r="N16" s="7"/>
      <c r="O16" s="7"/>
      <c r="P16" s="7"/>
      <c r="Q16" s="7"/>
      <c r="R16" s="7"/>
      <c r="S16" s="7"/>
      <c r="T16" s="7"/>
      <c r="U16" s="7"/>
      <c r="V16" s="7"/>
      <c r="W16" s="7"/>
      <c r="X16" s="7"/>
      <c r="Y16" s="7"/>
      <c r="Z16" s="7"/>
    </row>
    <row r="17" spans="1:26" ht="12" customHeight="1">
      <c r="A17" s="9"/>
      <c r="B17" s="63"/>
      <c r="C17" s="9"/>
      <c r="D17" s="7"/>
      <c r="E17" s="7"/>
      <c r="F17" s="7"/>
      <c r="G17" s="7"/>
      <c r="H17" s="7"/>
      <c r="I17" s="7"/>
      <c r="J17" s="7"/>
      <c r="K17" s="7"/>
      <c r="L17" s="7"/>
      <c r="M17" s="7"/>
      <c r="N17" s="7"/>
      <c r="O17" s="7"/>
      <c r="P17" s="7"/>
      <c r="Q17" s="7"/>
      <c r="R17" s="7"/>
      <c r="S17" s="7"/>
      <c r="T17" s="7"/>
      <c r="U17" s="7"/>
      <c r="V17" s="7"/>
      <c r="W17" s="7"/>
      <c r="X17" s="7"/>
      <c r="Y17" s="7"/>
      <c r="Z17" s="7"/>
    </row>
    <row r="18" spans="1:26" ht="12" customHeight="1">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 customHeight="1">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 customHeight="1">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 customHeight="1">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 customHeight="1">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 customHeight="1">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 customHeight="1">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 customHeight="1">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 customHeight="1">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 customHeight="1">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 customHeight="1">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 customHeight="1">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 customHeight="1">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 customHeight="1">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 customHeight="1">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 customHeight="1">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 customHeight="1">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 customHeight="1">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 customHeight="1">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 customHeight="1">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 customHeight="1">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 customHeight="1">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 customHeigh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 customHeight="1">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 customHeight="1">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 customHeight="1">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 customHeight="1">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 customHeight="1">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 customHeight="1">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 customHeight="1">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 customHeight="1">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 customHeight="1">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 customHeight="1">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 customHeight="1">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 customHeight="1">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 customHeight="1">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 customHeight="1">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 customHeight="1">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 customHeight="1">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 customHeight="1">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 customHeight="1">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 customHeight="1">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 customHeight="1">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 customHeight="1">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 customHeight="1">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 customHeight="1">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 customHeight="1">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 customHeight="1">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 customHeight="1">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 customHeight="1">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 customHeight="1">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 customHeight="1">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 customHeight="1">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 customHeight="1">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 customHeight="1">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 customHeight="1">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 customHeight="1">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 customHeight="1">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 customHeight="1">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 customHeight="1">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 customHeight="1">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 customHeight="1">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 customHeight="1">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 customHeight="1">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 customHeight="1">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 customHeight="1">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 customHeight="1">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 customHeight="1">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 customHeight="1">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 customHeight="1">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 customHeight="1">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 customHeight="1">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 customHeight="1">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 customHeight="1">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 customHeight="1">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 customHeight="1">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 customHeight="1">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 customHeight="1">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 customHeight="1">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 customHeight="1">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 customHeight="1">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 customHeight="1">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pageMargins left="0.6" right="0.6" top="1" bottom="1" header="0" footer="0"/>
  <pageSetup orientation="landscape"/>
  <headerFooter>
    <oddHeader>&amp;RDraft - Work in Progress</oddHeader>
    <oddFooter>&amp;L&amp;F &amp;D, &amp;T&amp;CPage &amp;P of &amp;R&amp;A</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C7F5"/>
    <pageSetUpPr fitToPage="1"/>
  </sheetPr>
  <dimension ref="A1:Y998"/>
  <sheetViews>
    <sheetView showGridLines="0" zoomScale="110" zoomScaleNormal="110" workbookViewId="0"/>
  </sheetViews>
  <sheetFormatPr defaultColWidth="14.42578125" defaultRowHeight="15" customHeight="1"/>
  <cols>
    <col min="1" max="1" width="2" customWidth="1"/>
    <col min="2" max="2" width="6.42578125" customWidth="1"/>
    <col min="3" max="3" width="7.42578125" customWidth="1"/>
    <col min="4" max="4" width="8.28515625" customWidth="1"/>
    <col min="5" max="5" width="9" customWidth="1"/>
    <col min="6" max="6" width="10.28515625" customWidth="1"/>
    <col min="7" max="7" width="9" customWidth="1"/>
    <col min="8" max="8" width="0.7109375" customWidth="1"/>
    <col min="9" max="9" width="9" customWidth="1"/>
    <col min="10" max="10" width="10.7109375" customWidth="1"/>
    <col min="11" max="11" width="11" customWidth="1"/>
    <col min="12" max="17" width="9" customWidth="1"/>
    <col min="18" max="18" width="6.7109375" customWidth="1"/>
    <col min="19" max="19" width="9" customWidth="1"/>
    <col min="20" max="20" width="2.5703125" customWidth="1"/>
    <col min="21" max="25" width="9" customWidth="1"/>
  </cols>
  <sheetData>
    <row r="1" spans="1:25" s="294" customFormat="1" ht="3" customHeight="1">
      <c r="T1" s="299"/>
    </row>
    <row r="2" spans="1:25" ht="20.65" customHeight="1">
      <c r="A2" s="7"/>
      <c r="B2" s="426" t="s">
        <v>12</v>
      </c>
      <c r="C2" s="426"/>
      <c r="D2" s="426"/>
      <c r="E2" s="426"/>
      <c r="F2" s="426"/>
      <c r="G2" s="426"/>
      <c r="H2" s="426"/>
      <c r="I2" s="426"/>
      <c r="J2" s="426"/>
      <c r="K2" s="426"/>
      <c r="L2" s="426"/>
      <c r="M2" s="426"/>
      <c r="N2" s="426"/>
      <c r="O2" s="426"/>
      <c r="P2" s="426"/>
      <c r="Q2" s="426"/>
      <c r="R2" s="426"/>
      <c r="S2" s="426"/>
      <c r="T2" s="299"/>
      <c r="U2" s="7"/>
      <c r="V2" s="7"/>
      <c r="W2" s="7"/>
      <c r="X2" s="7"/>
      <c r="Y2" s="7"/>
    </row>
    <row r="3" spans="1:25" ht="11.25" customHeight="1">
      <c r="A3" s="7"/>
      <c r="B3" s="7"/>
      <c r="C3" s="7"/>
      <c r="D3" s="7"/>
      <c r="E3" s="7"/>
      <c r="F3" s="7"/>
      <c r="G3" s="7"/>
      <c r="H3" s="7"/>
      <c r="I3" s="7"/>
      <c r="J3" s="7"/>
      <c r="K3" s="7"/>
      <c r="L3" s="7"/>
      <c r="M3" s="7"/>
      <c r="N3" s="7"/>
      <c r="O3" s="7"/>
      <c r="P3" s="7"/>
      <c r="Q3" s="7"/>
      <c r="R3" s="7"/>
      <c r="S3" s="7"/>
      <c r="T3" s="299"/>
      <c r="U3" s="7"/>
      <c r="V3" s="7"/>
      <c r="W3" s="7"/>
      <c r="X3" s="7"/>
      <c r="Y3" s="7"/>
    </row>
    <row r="4" spans="1:25" ht="11.25" customHeight="1">
      <c r="A4" s="7"/>
      <c r="B4" s="7"/>
      <c r="C4" s="7"/>
      <c r="D4" s="7"/>
      <c r="E4" s="7"/>
      <c r="F4" s="7"/>
      <c r="G4" s="7"/>
      <c r="H4" s="7"/>
      <c r="I4" s="7"/>
      <c r="J4" s="7"/>
      <c r="K4" s="7"/>
      <c r="L4" s="7"/>
      <c r="M4" s="7"/>
      <c r="N4" s="7"/>
      <c r="O4" s="7"/>
      <c r="P4" s="7"/>
      <c r="Q4" s="7"/>
      <c r="R4" s="7"/>
      <c r="S4" s="7"/>
      <c r="T4" s="299"/>
      <c r="U4" s="7"/>
      <c r="V4" s="7"/>
      <c r="W4" s="7"/>
      <c r="X4" s="7"/>
      <c r="Y4" s="7"/>
    </row>
    <row r="5" spans="1:25" ht="11.25" customHeight="1">
      <c r="A5" s="7"/>
      <c r="B5" s="7"/>
      <c r="C5" s="7"/>
      <c r="D5" s="7"/>
      <c r="E5" s="7"/>
      <c r="F5" s="7"/>
      <c r="G5" s="7"/>
      <c r="H5" s="7"/>
      <c r="I5" s="7"/>
      <c r="J5" s="7"/>
      <c r="K5" s="7"/>
      <c r="L5" s="7"/>
      <c r="M5" s="7"/>
      <c r="N5" s="7"/>
      <c r="O5" s="7"/>
      <c r="P5" s="7"/>
      <c r="Q5" s="7"/>
      <c r="R5" s="7"/>
      <c r="S5" s="7"/>
      <c r="T5" s="299"/>
      <c r="U5" s="7"/>
      <c r="V5" s="7"/>
      <c r="W5" s="7"/>
      <c r="X5" s="7"/>
      <c r="Y5" s="7"/>
    </row>
    <row r="6" spans="1:25" ht="11.25" customHeight="1">
      <c r="A6" s="7"/>
      <c r="B6" s="7"/>
      <c r="C6" s="7"/>
      <c r="D6" s="7"/>
      <c r="E6" s="7"/>
      <c r="F6" s="7"/>
      <c r="G6" s="7"/>
      <c r="H6" s="7"/>
      <c r="I6" s="7"/>
      <c r="J6" s="7"/>
      <c r="K6" s="7"/>
      <c r="L6" s="7"/>
      <c r="M6" s="7"/>
      <c r="N6" s="7"/>
      <c r="O6" s="7"/>
      <c r="P6" s="7"/>
      <c r="Q6" s="7"/>
      <c r="R6" s="7"/>
      <c r="S6" s="7"/>
      <c r="T6" s="299"/>
      <c r="U6" s="7"/>
      <c r="V6" s="7"/>
      <c r="W6" s="7"/>
      <c r="X6" s="7"/>
      <c r="Y6" s="7"/>
    </row>
    <row r="7" spans="1:25" ht="11.25" customHeight="1">
      <c r="A7" s="7"/>
      <c r="B7" s="7"/>
      <c r="C7" s="7"/>
      <c r="D7" s="7"/>
      <c r="E7" s="7"/>
      <c r="F7" s="7"/>
      <c r="G7" s="7"/>
      <c r="H7" s="7"/>
      <c r="I7" s="7"/>
      <c r="J7" s="7"/>
      <c r="K7" s="7"/>
      <c r="L7" s="7"/>
      <c r="M7" s="7"/>
      <c r="N7" s="7"/>
      <c r="O7" s="7"/>
      <c r="P7" s="7"/>
      <c r="Q7" s="7"/>
      <c r="R7" s="7"/>
      <c r="S7" s="7"/>
      <c r="T7" s="299"/>
      <c r="U7" s="7"/>
      <c r="V7" s="7"/>
      <c r="W7" s="7"/>
      <c r="X7" s="7"/>
      <c r="Y7" s="7"/>
    </row>
    <row r="8" spans="1:25" ht="11.25" customHeight="1">
      <c r="A8" s="7"/>
      <c r="B8" s="7"/>
      <c r="C8" s="7"/>
      <c r="D8" s="7"/>
      <c r="E8" s="7"/>
      <c r="F8" s="7"/>
      <c r="G8" s="7"/>
      <c r="H8" s="7"/>
      <c r="I8" s="7"/>
      <c r="J8" s="7"/>
      <c r="K8" s="7"/>
      <c r="L8" s="7"/>
      <c r="M8" s="7"/>
      <c r="N8" s="7"/>
      <c r="O8" s="7"/>
      <c r="P8" s="7"/>
      <c r="Q8" s="7"/>
      <c r="R8" s="7"/>
      <c r="S8" s="7"/>
      <c r="T8" s="299"/>
      <c r="U8" s="7"/>
      <c r="V8" s="7"/>
      <c r="W8" s="7"/>
      <c r="X8" s="7"/>
      <c r="Y8" s="7"/>
    </row>
    <row r="9" spans="1:25" ht="11.25" customHeight="1">
      <c r="A9" s="7"/>
      <c r="B9" s="7"/>
      <c r="C9" s="7"/>
      <c r="D9" s="7"/>
      <c r="E9" s="7"/>
      <c r="F9" s="7"/>
      <c r="G9" s="7"/>
      <c r="H9" s="7"/>
      <c r="I9" s="7"/>
      <c r="J9" s="7"/>
      <c r="K9" s="7"/>
      <c r="L9" s="7"/>
      <c r="M9" s="7"/>
      <c r="N9" s="7"/>
      <c r="O9" s="7"/>
      <c r="P9" s="7"/>
      <c r="Q9" s="7"/>
      <c r="R9" s="7"/>
      <c r="S9" s="7"/>
      <c r="T9" s="299"/>
      <c r="U9" s="7"/>
      <c r="V9" s="7"/>
      <c r="W9" s="7"/>
      <c r="X9" s="7"/>
      <c r="Y9" s="7"/>
    </row>
    <row r="10" spans="1:25" ht="11.25" customHeight="1">
      <c r="A10" s="7"/>
      <c r="B10" s="7"/>
      <c r="C10" s="7"/>
      <c r="D10" s="7"/>
      <c r="E10" s="7"/>
      <c r="F10" s="7"/>
      <c r="G10" s="7"/>
      <c r="H10" s="7"/>
      <c r="I10" s="7"/>
      <c r="J10" s="7"/>
      <c r="K10" s="7"/>
      <c r="L10" s="7"/>
      <c r="M10" s="7"/>
      <c r="N10" s="7"/>
      <c r="O10" s="7"/>
      <c r="P10" s="7"/>
      <c r="Q10" s="7"/>
      <c r="R10" s="7"/>
      <c r="S10" s="7"/>
      <c r="T10" s="299"/>
      <c r="U10" s="7"/>
      <c r="V10" s="7"/>
      <c r="W10" s="7"/>
      <c r="X10" s="7"/>
      <c r="Y10" s="7"/>
    </row>
    <row r="11" spans="1:25" ht="11.25" customHeight="1">
      <c r="A11" s="7"/>
      <c r="B11" s="7"/>
      <c r="C11" s="7"/>
      <c r="D11" s="7"/>
      <c r="E11" s="7"/>
      <c r="F11" s="7"/>
      <c r="G11" s="7"/>
      <c r="H11" s="7"/>
      <c r="I11" s="7"/>
      <c r="J11" s="7"/>
      <c r="K11" s="7"/>
      <c r="L11" s="7"/>
      <c r="M11" s="7"/>
      <c r="N11" s="7"/>
      <c r="O11" s="7"/>
      <c r="P11" s="7"/>
      <c r="Q11" s="7"/>
      <c r="R11" s="7"/>
      <c r="S11" s="7"/>
      <c r="T11" s="299"/>
      <c r="U11" s="7"/>
      <c r="V11" s="7"/>
      <c r="W11" s="7"/>
      <c r="X11" s="7"/>
      <c r="Y11" s="7"/>
    </row>
    <row r="12" spans="1:25" s="325" customFormat="1" ht="11.25" customHeight="1">
      <c r="A12" s="7"/>
      <c r="B12" s="7"/>
      <c r="C12" s="7"/>
      <c r="D12" s="7"/>
      <c r="E12" s="7"/>
      <c r="F12" s="7"/>
      <c r="G12" s="7"/>
      <c r="H12" s="7"/>
      <c r="I12" s="7"/>
      <c r="J12" s="7"/>
      <c r="K12" s="7"/>
      <c r="L12" s="7"/>
      <c r="M12" s="7"/>
      <c r="N12" s="7"/>
      <c r="O12" s="7"/>
      <c r="P12" s="7"/>
      <c r="Q12" s="7"/>
      <c r="R12" s="7"/>
      <c r="S12" s="7"/>
      <c r="T12" s="299"/>
      <c r="U12" s="7"/>
      <c r="V12" s="7"/>
      <c r="W12" s="7"/>
      <c r="X12" s="7"/>
      <c r="Y12" s="7"/>
    </row>
    <row r="13" spans="1:25" ht="11.25" customHeight="1">
      <c r="M13" s="7"/>
      <c r="N13" s="66"/>
      <c r="O13" s="7"/>
      <c r="P13" s="7"/>
      <c r="Q13" s="7"/>
      <c r="R13" s="7"/>
      <c r="S13" s="7"/>
      <c r="T13" s="299"/>
      <c r="U13" s="7"/>
      <c r="V13" s="7"/>
      <c r="W13" s="7"/>
      <c r="X13" s="7"/>
      <c r="Y13" s="7"/>
    </row>
    <row r="14" spans="1:25" ht="12.75" thickBot="1">
      <c r="A14" s="7"/>
      <c r="B14" s="65" t="s">
        <v>151</v>
      </c>
      <c r="C14" s="65"/>
      <c r="D14" s="65"/>
      <c r="E14" s="12"/>
      <c r="F14" s="7"/>
      <c r="G14" s="7"/>
      <c r="H14" s="7"/>
      <c r="I14" s="7"/>
      <c r="J14" s="7"/>
      <c r="K14" s="7"/>
      <c r="L14" s="7"/>
      <c r="M14" s="7"/>
      <c r="N14" s="66"/>
      <c r="O14" s="7"/>
      <c r="P14" s="7"/>
      <c r="Q14" s="7"/>
      <c r="R14" s="7"/>
      <c r="S14" s="7"/>
      <c r="T14" s="299"/>
      <c r="U14" s="7"/>
      <c r="V14" s="7"/>
      <c r="W14" s="7"/>
      <c r="X14" s="7"/>
      <c r="Y14" s="7"/>
    </row>
    <row r="15" spans="1:25" ht="12">
      <c r="A15" s="7"/>
      <c r="B15" s="306" t="s">
        <v>152</v>
      </c>
      <c r="C15" s="307">
        <v>0</v>
      </c>
      <c r="D15" s="308">
        <v>3.5000000000000003E-2</v>
      </c>
      <c r="E15" s="7"/>
      <c r="F15" s="7"/>
      <c r="G15" s="7"/>
      <c r="H15" s="7"/>
      <c r="I15" s="7"/>
      <c r="J15" s="7"/>
      <c r="K15" s="7"/>
      <c r="L15" s="7"/>
      <c r="M15" s="7"/>
      <c r="N15" s="66"/>
      <c r="O15" s="7"/>
      <c r="P15" s="7"/>
      <c r="Q15" s="7"/>
      <c r="R15" s="7"/>
      <c r="S15" s="7"/>
      <c r="T15" s="299"/>
      <c r="U15" s="7"/>
      <c r="V15" s="7"/>
      <c r="W15" s="7"/>
      <c r="X15" s="7"/>
      <c r="Y15" s="7"/>
    </row>
    <row r="16" spans="1:25" ht="12">
      <c r="A16" s="7"/>
      <c r="B16" s="67" t="s">
        <v>153</v>
      </c>
      <c r="C16" s="68">
        <v>3.5999999999999997E-2</v>
      </c>
      <c r="D16" s="69">
        <v>7.1999999999999995E-2</v>
      </c>
      <c r="E16" s="7"/>
      <c r="F16" s="7"/>
      <c r="G16" s="7"/>
      <c r="H16" s="7"/>
      <c r="I16" s="7"/>
      <c r="J16" s="7"/>
      <c r="K16" s="7"/>
      <c r="L16" s="7"/>
      <c r="M16" s="7"/>
      <c r="N16" s="66"/>
      <c r="O16" s="7"/>
      <c r="P16" s="7"/>
      <c r="Q16" s="7"/>
      <c r="R16" s="7"/>
      <c r="S16" s="7"/>
      <c r="T16" s="299"/>
      <c r="U16" s="7"/>
      <c r="V16" s="7"/>
      <c r="W16" s="7"/>
      <c r="X16" s="7"/>
      <c r="Y16" s="7"/>
    </row>
    <row r="17" spans="1:25" ht="12.75" thickBot="1">
      <c r="A17" s="7"/>
      <c r="B17" s="70" t="s">
        <v>154</v>
      </c>
      <c r="C17" s="71">
        <v>7.2999999999999995E-2</v>
      </c>
      <c r="D17" s="72" t="s">
        <v>155</v>
      </c>
      <c r="E17" s="7"/>
      <c r="F17" s="7"/>
      <c r="G17" s="7"/>
      <c r="H17" s="7"/>
      <c r="I17" s="7"/>
      <c r="J17" s="7"/>
      <c r="K17" s="7"/>
      <c r="L17" s="7"/>
      <c r="M17" s="7"/>
      <c r="N17" s="66"/>
      <c r="O17" s="7"/>
      <c r="P17" s="7"/>
      <c r="Q17" s="7"/>
      <c r="R17" s="7"/>
      <c r="S17" s="7"/>
      <c r="T17" s="299"/>
      <c r="U17" s="7"/>
      <c r="V17" s="7"/>
      <c r="W17" s="7"/>
      <c r="X17" s="7"/>
      <c r="Y17" s="7"/>
    </row>
    <row r="18" spans="1:25" ht="11.25" customHeight="1" thickBot="1">
      <c r="T18" s="300"/>
    </row>
    <row r="19" spans="1:25" ht="13.9" customHeight="1" thickBot="1">
      <c r="A19" s="7"/>
      <c r="B19" s="32" t="s">
        <v>332</v>
      </c>
      <c r="C19" s="32"/>
      <c r="D19" s="304"/>
      <c r="E19" s="304"/>
      <c r="F19" s="304"/>
      <c r="G19" s="304"/>
      <c r="H19" s="304"/>
      <c r="I19" s="304"/>
      <c r="J19" s="304"/>
      <c r="K19" s="304"/>
      <c r="L19" s="7"/>
      <c r="M19" s="7"/>
      <c r="N19" s="7"/>
      <c r="O19" s="7"/>
      <c r="P19" s="7"/>
      <c r="Q19" s="7"/>
      <c r="R19" s="7"/>
      <c r="S19" s="7"/>
      <c r="T19" s="299"/>
      <c r="U19" s="7"/>
      <c r="V19" s="7"/>
      <c r="W19" s="7"/>
      <c r="X19" s="7"/>
      <c r="Y19" s="7"/>
    </row>
    <row r="20" spans="1:25" ht="11.25" customHeight="1">
      <c r="A20" s="7"/>
      <c r="B20" s="7"/>
      <c r="C20" s="7"/>
      <c r="D20" s="7"/>
      <c r="E20" s="7"/>
      <c r="F20" s="435" t="s">
        <v>94</v>
      </c>
      <c r="G20" s="435"/>
      <c r="H20" s="7"/>
      <c r="I20" s="433" t="s">
        <v>12</v>
      </c>
      <c r="J20" s="433"/>
      <c r="K20" s="433"/>
      <c r="L20" s="7"/>
      <c r="M20" s="7"/>
      <c r="N20" s="7"/>
      <c r="O20" s="7"/>
      <c r="P20" s="7"/>
      <c r="Q20" s="7"/>
      <c r="R20" s="7"/>
      <c r="S20" s="7"/>
      <c r="T20" s="299"/>
      <c r="U20" s="7"/>
      <c r="V20" s="7"/>
      <c r="W20" s="7"/>
      <c r="X20" s="7"/>
      <c r="Y20" s="7"/>
    </row>
    <row r="21" spans="1:25" ht="27" customHeight="1" thickBot="1">
      <c r="A21" s="7"/>
      <c r="B21" s="45" t="s">
        <v>93</v>
      </c>
      <c r="C21" s="45"/>
      <c r="D21" s="45"/>
      <c r="E21" s="45"/>
      <c r="F21" s="35" t="s">
        <v>147</v>
      </c>
      <c r="G21" s="93" t="s">
        <v>351</v>
      </c>
      <c r="H21" s="7"/>
      <c r="I21" s="73" t="s">
        <v>351</v>
      </c>
      <c r="J21" s="35" t="s">
        <v>47</v>
      </c>
      <c r="K21" s="35" t="s">
        <v>156</v>
      </c>
      <c r="L21" s="7"/>
      <c r="M21" s="7"/>
      <c r="N21" s="7"/>
      <c r="O21" s="7"/>
      <c r="P21" s="7"/>
      <c r="Q21" s="7"/>
      <c r="R21" s="7"/>
      <c r="S21" s="7"/>
      <c r="T21" s="299"/>
      <c r="U21" s="7"/>
      <c r="V21" s="7"/>
      <c r="W21" s="7"/>
      <c r="X21" s="7"/>
      <c r="Y21" s="7"/>
    </row>
    <row r="22" spans="1:25" ht="11.25" customHeight="1">
      <c r="A22" s="7"/>
      <c r="B22" s="36" t="s">
        <v>102</v>
      </c>
      <c r="C22" s="36"/>
      <c r="D22" s="36"/>
      <c r="E22" s="36"/>
      <c r="F22" s="383">
        <f>SUMIF('4. Understanding Income'!$B$32:$B$35,'8. Budget Diagnostic'!$B22,'4. Understanding Income'!$G$32:$G$35)</f>
        <v>5400</v>
      </c>
      <c r="G22" s="106">
        <f>IFERROR(F22/$F$26,0)</f>
        <v>1</v>
      </c>
      <c r="H22" s="7"/>
      <c r="I22" s="309"/>
      <c r="J22" s="301"/>
      <c r="K22" s="302"/>
      <c r="L22" s="7"/>
      <c r="M22" s="7"/>
      <c r="N22" s="7"/>
      <c r="O22" s="7"/>
      <c r="P22" s="7"/>
      <c r="Q22" s="7"/>
      <c r="R22" s="7"/>
      <c r="S22" s="7"/>
      <c r="T22" s="299"/>
      <c r="U22" s="7"/>
      <c r="V22" s="7"/>
      <c r="W22" s="7"/>
      <c r="X22" s="7"/>
      <c r="Y22" s="7"/>
    </row>
    <row r="23" spans="1:25" ht="11.25" customHeight="1">
      <c r="A23" s="7"/>
      <c r="B23" s="36" t="s">
        <v>90</v>
      </c>
      <c r="C23" s="36"/>
      <c r="D23" s="36"/>
      <c r="E23" s="36"/>
      <c r="F23" s="383">
        <f>SUMIF('4. Understanding Income'!$B$32:$B$35,'8. Budget Diagnostic'!$B23,'4. Understanding Income'!$G$32:$G$35)</f>
        <v>0</v>
      </c>
      <c r="G23" s="106">
        <f>IFERROR(F23/$F$26,0)</f>
        <v>0</v>
      </c>
      <c r="H23" s="7"/>
      <c r="I23" s="309"/>
      <c r="J23" s="301"/>
      <c r="K23" s="302"/>
      <c r="L23" s="7"/>
      <c r="M23" s="7"/>
      <c r="N23" s="7"/>
      <c r="O23" s="7"/>
      <c r="P23" s="7"/>
      <c r="Q23" s="7"/>
      <c r="R23" s="7"/>
      <c r="S23" s="7"/>
      <c r="T23" s="299"/>
      <c r="U23" s="7"/>
      <c r="V23" s="7"/>
      <c r="W23" s="7"/>
      <c r="X23" s="7"/>
      <c r="Y23" s="7"/>
    </row>
    <row r="24" spans="1:25" ht="11.25" customHeight="1">
      <c r="A24" s="7"/>
      <c r="B24" s="36" t="s">
        <v>65</v>
      </c>
      <c r="C24" s="36"/>
      <c r="D24" s="36"/>
      <c r="E24" s="36"/>
      <c r="F24" s="383">
        <f>SUMIF('4. Understanding Income'!$B$32:$B$35,'8. Budget Diagnostic'!$B24,'4. Understanding Income'!$G$32:$G$35)</f>
        <v>0</v>
      </c>
      <c r="G24" s="106">
        <f>IFERROR(F24/$F$26,0)</f>
        <v>0</v>
      </c>
      <c r="H24" s="7"/>
      <c r="I24" s="309"/>
      <c r="J24" s="301"/>
      <c r="K24" s="302"/>
      <c r="L24" s="7"/>
      <c r="M24" s="7"/>
      <c r="N24" s="7"/>
      <c r="O24" s="7"/>
      <c r="P24" s="7"/>
      <c r="Q24" s="7"/>
      <c r="R24" s="7"/>
      <c r="S24" s="7"/>
      <c r="T24" s="299"/>
      <c r="U24" s="7"/>
      <c r="V24" s="7"/>
      <c r="W24" s="7"/>
      <c r="X24" s="7"/>
      <c r="Y24" s="7"/>
    </row>
    <row r="25" spans="1:25" ht="10.9" customHeight="1">
      <c r="A25" s="7"/>
      <c r="B25" s="49" t="s">
        <v>103</v>
      </c>
      <c r="C25" s="49"/>
      <c r="D25" s="49"/>
      <c r="E25" s="49"/>
      <c r="F25" s="392">
        <f>SUMIF('4. Understanding Income'!$B$32:$B$35,'8. Budget Diagnostic'!$B25,'4. Understanding Income'!$G$32:$G$35)</f>
        <v>0</v>
      </c>
      <c r="G25" s="102">
        <f>IFERROR(F25/$F$26,0)</f>
        <v>0</v>
      </c>
      <c r="H25" s="7"/>
      <c r="I25" s="310"/>
      <c r="J25" s="303"/>
      <c r="K25" s="303"/>
      <c r="L25" s="7"/>
      <c r="M25" s="7"/>
      <c r="N25" s="7"/>
      <c r="O25" s="7"/>
      <c r="P25" s="7"/>
      <c r="Q25" s="7"/>
      <c r="R25" s="7"/>
      <c r="S25" s="7"/>
      <c r="T25" s="299"/>
      <c r="U25" s="7"/>
      <c r="V25" s="7"/>
      <c r="W25" s="7"/>
      <c r="X25" s="7"/>
      <c r="Y25" s="7"/>
    </row>
    <row r="26" spans="1:25" ht="11.25" customHeight="1">
      <c r="A26" s="7"/>
      <c r="B26" s="12" t="s">
        <v>149</v>
      </c>
      <c r="C26" s="12"/>
      <c r="D26" s="12"/>
      <c r="E26" s="12"/>
      <c r="F26" s="52">
        <f>SUBTOTAL(9,F22:F25)</f>
        <v>5400</v>
      </c>
      <c r="G26" s="104">
        <f>IFERROR(F26/$F$26,0)</f>
        <v>1</v>
      </c>
      <c r="H26" s="7"/>
      <c r="I26" s="76"/>
      <c r="J26" s="77"/>
      <c r="K26" s="77"/>
      <c r="L26" s="7"/>
      <c r="M26" s="25"/>
      <c r="N26" s="7"/>
      <c r="O26" s="7"/>
      <c r="P26" s="7"/>
      <c r="Q26" s="7"/>
      <c r="R26" s="7"/>
      <c r="S26" s="7"/>
      <c r="T26" s="299"/>
      <c r="U26" s="7"/>
      <c r="V26" s="7"/>
      <c r="W26" s="7"/>
      <c r="X26" s="7"/>
      <c r="Y26" s="7"/>
    </row>
    <row r="27" spans="1:25" ht="11.25" customHeight="1">
      <c r="A27" s="7"/>
      <c r="B27" s="7"/>
      <c r="C27" s="7"/>
      <c r="D27" s="7"/>
      <c r="E27" s="7"/>
      <c r="F27" s="40"/>
      <c r="G27" s="106"/>
      <c r="H27" s="7"/>
      <c r="I27" s="78"/>
      <c r="J27" s="7"/>
      <c r="K27" s="7"/>
      <c r="L27" s="7"/>
      <c r="M27" s="7"/>
      <c r="N27" s="7"/>
      <c r="O27" s="7"/>
      <c r="P27" s="7"/>
      <c r="Q27" s="7"/>
      <c r="R27" s="7"/>
      <c r="S27" s="7"/>
      <c r="T27" s="299"/>
      <c r="U27" s="7"/>
      <c r="V27" s="7"/>
      <c r="W27" s="7"/>
      <c r="X27" s="7"/>
      <c r="Y27" s="7"/>
    </row>
    <row r="28" spans="1:25" ht="12">
      <c r="A28" s="7"/>
      <c r="B28" s="12" t="s">
        <v>143</v>
      </c>
      <c r="C28" s="12"/>
      <c r="D28" s="12"/>
      <c r="E28" s="12"/>
      <c r="F28" s="391">
        <f>'5. Understanding Expenses'!I50</f>
        <v>200</v>
      </c>
      <c r="G28" s="104">
        <f>IFERROR(F28/$F$26,0)</f>
        <v>3.7037037037037035E-2</v>
      </c>
      <c r="H28" s="7"/>
      <c r="I28" s="413">
        <v>0.15</v>
      </c>
      <c r="J28" s="422">
        <f t="shared" ref="J28:J34" si="0">G28-I28</f>
        <v>-0.11296296296296296</v>
      </c>
      <c r="K28" s="414" t="str">
        <f>IF(AND(ABS($J28)&gt;=$C$15,ABS($J28)&lt;=$D$15),$B$15,IF(AND(ABS($J28)&gt;=$C$16,ABS($J28)&lt;=$D$16),$B$16,IF(AND(ABS($J28)&gt;=$C$17),$B$17,0)))</f>
        <v>Red</v>
      </c>
      <c r="L28" s="7"/>
      <c r="M28" s="7"/>
      <c r="N28" s="7"/>
      <c r="O28" s="7"/>
      <c r="P28" s="7"/>
      <c r="Q28" s="7"/>
      <c r="R28" s="7"/>
      <c r="S28" s="7"/>
      <c r="T28" s="299"/>
      <c r="U28" s="7"/>
      <c r="V28" s="7"/>
      <c r="W28" s="7"/>
      <c r="X28" s="7"/>
      <c r="Y28" s="7"/>
    </row>
    <row r="29" spans="1:25" ht="12">
      <c r="A29" s="7"/>
      <c r="B29" s="36" t="s">
        <v>114</v>
      </c>
      <c r="C29" s="36"/>
      <c r="D29" s="36"/>
      <c r="E29" s="36"/>
      <c r="F29" s="383">
        <f>'5. Understanding Expenses'!I23</f>
        <v>2000</v>
      </c>
      <c r="G29" s="106">
        <f t="shared" ref="G29:G57" si="1">IFERROR(F29/$F$26,0)</f>
        <v>0.37037037037037035</v>
      </c>
      <c r="H29" s="7"/>
      <c r="I29" s="74">
        <v>0.25</v>
      </c>
      <c r="J29" s="79">
        <f t="shared" si="0"/>
        <v>0.12037037037037035</v>
      </c>
      <c r="K29" s="48" t="str">
        <f>IF(AND($J29&gt;=$C$15,$J29&lt;=$D$15),$B$15,IF(AND($J29&gt;=$C$16,$J29&lt;=$D$16),$B$16,IF(AND($J29&gt;=$C$17),$B$17,$B$15)))</f>
        <v>Red</v>
      </c>
      <c r="L29" s="7"/>
      <c r="M29" s="7"/>
      <c r="N29" s="7"/>
      <c r="O29" s="7"/>
      <c r="P29" s="7"/>
      <c r="Q29" s="7"/>
      <c r="R29" s="7"/>
      <c r="S29" s="7"/>
      <c r="T29" s="299"/>
      <c r="U29" s="7"/>
      <c r="V29" s="7"/>
      <c r="W29" s="7"/>
      <c r="X29" s="7"/>
      <c r="Y29" s="7"/>
    </row>
    <row r="30" spans="1:25" ht="12">
      <c r="A30" s="7"/>
      <c r="B30" s="36" t="s">
        <v>117</v>
      </c>
      <c r="C30" s="36"/>
      <c r="D30" s="36"/>
      <c r="E30" s="36"/>
      <c r="F30" s="383">
        <f>'5. Understanding Expenses'!I24</f>
        <v>60</v>
      </c>
      <c r="G30" s="106">
        <f t="shared" si="1"/>
        <v>1.1111111111111112E-2</v>
      </c>
      <c r="H30" s="7"/>
      <c r="I30" s="74">
        <v>0.01</v>
      </c>
      <c r="J30" s="79">
        <f t="shared" si="0"/>
        <v>1.1111111111111113E-3</v>
      </c>
      <c r="K30" s="48" t="str">
        <f t="shared" ref="K30:K55" si="2">IF(AND($J30&gt;=$C$15,$J30&lt;=$D$15),$B$15,IF(AND($J30&gt;=$C$16,$J30&lt;=$D$16),$B$16,IF(AND($J30&gt;=$C$17),$B$17,$B$15)))</f>
        <v>Green</v>
      </c>
      <c r="L30" s="7"/>
      <c r="M30" s="7"/>
      <c r="N30" s="7"/>
      <c r="O30" s="7"/>
      <c r="P30" s="7"/>
      <c r="Q30" s="7"/>
      <c r="R30" s="7"/>
      <c r="S30" s="7"/>
      <c r="T30" s="299"/>
      <c r="U30" s="7"/>
      <c r="V30" s="7"/>
      <c r="W30" s="7"/>
      <c r="X30" s="7"/>
      <c r="Y30" s="7"/>
    </row>
    <row r="31" spans="1:25" ht="12">
      <c r="A31" s="7"/>
      <c r="B31" s="36" t="s">
        <v>119</v>
      </c>
      <c r="C31" s="36"/>
      <c r="D31" s="36"/>
      <c r="E31" s="36"/>
      <c r="F31" s="40">
        <f>'5. Understanding Expenses'!I25</f>
        <v>200</v>
      </c>
      <c r="G31" s="106">
        <f t="shared" si="1"/>
        <v>3.7037037037037035E-2</v>
      </c>
      <c r="H31" s="7"/>
      <c r="I31" s="74">
        <v>0.02</v>
      </c>
      <c r="J31" s="79">
        <f t="shared" si="0"/>
        <v>1.7037037037037035E-2</v>
      </c>
      <c r="K31" s="48" t="str">
        <f t="shared" si="2"/>
        <v>Green</v>
      </c>
      <c r="L31" s="7"/>
      <c r="M31" s="7"/>
      <c r="N31" s="7"/>
      <c r="O31" s="7"/>
      <c r="P31" s="7"/>
      <c r="Q31" s="7"/>
      <c r="R31" s="7"/>
      <c r="S31" s="7"/>
      <c r="T31" s="299"/>
      <c r="U31" s="7"/>
      <c r="V31" s="7"/>
      <c r="W31" s="7"/>
      <c r="X31" s="7"/>
      <c r="Y31" s="7"/>
    </row>
    <row r="32" spans="1:25" ht="12">
      <c r="A32" s="7"/>
      <c r="B32" s="36" t="s">
        <v>120</v>
      </c>
      <c r="C32" s="36"/>
      <c r="D32" s="36"/>
      <c r="E32" s="36"/>
      <c r="F32" s="383">
        <f>'5. Understanding Expenses'!I26</f>
        <v>150</v>
      </c>
      <c r="G32" s="106">
        <f t="shared" si="1"/>
        <v>2.7777777777777776E-2</v>
      </c>
      <c r="H32" s="7"/>
      <c r="I32" s="74">
        <v>0.03</v>
      </c>
      <c r="J32" s="79">
        <f t="shared" si="0"/>
        <v>-2.2222222222222227E-3</v>
      </c>
      <c r="K32" s="48" t="str">
        <f t="shared" si="2"/>
        <v>Green</v>
      </c>
      <c r="L32" s="7"/>
      <c r="M32" s="7"/>
      <c r="N32" s="7"/>
      <c r="O32" s="7"/>
      <c r="P32" s="7"/>
      <c r="Q32" s="7"/>
      <c r="R32" s="7"/>
      <c r="S32" s="7"/>
      <c r="T32" s="299"/>
      <c r="U32" s="7"/>
      <c r="V32" s="7"/>
      <c r="W32" s="7"/>
      <c r="X32" s="7"/>
      <c r="Y32" s="7"/>
    </row>
    <row r="33" spans="1:25" ht="12">
      <c r="A33" s="7"/>
      <c r="B33" s="36" t="s">
        <v>122</v>
      </c>
      <c r="C33" s="36"/>
      <c r="D33" s="36"/>
      <c r="E33" s="36"/>
      <c r="F33" s="383">
        <f>'5. Understanding Expenses'!I27</f>
        <v>120</v>
      </c>
      <c r="G33" s="106">
        <f t="shared" si="1"/>
        <v>2.2222222222222223E-2</v>
      </c>
      <c r="H33" s="7"/>
      <c r="I33" s="74">
        <v>0.03</v>
      </c>
      <c r="J33" s="79">
        <f t="shared" si="0"/>
        <v>-7.7777777777777758E-3</v>
      </c>
      <c r="K33" s="48" t="str">
        <f t="shared" si="2"/>
        <v>Green</v>
      </c>
      <c r="L33" s="7"/>
      <c r="M33" s="7"/>
      <c r="N33" s="7"/>
      <c r="O33" s="7"/>
      <c r="P33" s="7"/>
      <c r="Q33" s="7"/>
      <c r="R33" s="7"/>
      <c r="S33" s="7"/>
      <c r="T33" s="299"/>
      <c r="U33" s="7"/>
      <c r="V33" s="7"/>
      <c r="W33" s="7"/>
      <c r="X33" s="7"/>
      <c r="Y33" s="7"/>
    </row>
    <row r="34" spans="1:25" ht="12">
      <c r="A34" s="7"/>
      <c r="B34" s="399" t="s">
        <v>123</v>
      </c>
      <c r="C34" s="399"/>
      <c r="D34" s="399"/>
      <c r="E34" s="399"/>
      <c r="F34" s="403">
        <f>'5. Understanding Expenses'!I28</f>
        <v>100</v>
      </c>
      <c r="G34" s="401">
        <f t="shared" si="1"/>
        <v>1.8518518518518517E-2</v>
      </c>
      <c r="H34" s="7"/>
      <c r="I34" s="410">
        <v>0.03</v>
      </c>
      <c r="J34" s="411">
        <f t="shared" si="0"/>
        <v>-1.1481481481481481E-2</v>
      </c>
      <c r="K34" s="412" t="str">
        <f t="shared" si="2"/>
        <v>Green</v>
      </c>
      <c r="L34" s="7"/>
      <c r="M34" s="7"/>
      <c r="N34" s="7"/>
      <c r="O34" s="7"/>
      <c r="P34" s="7"/>
      <c r="Q34" s="7"/>
      <c r="R34" s="7"/>
      <c r="S34" s="7"/>
      <c r="T34" s="299"/>
      <c r="U34" s="7"/>
      <c r="V34" s="7"/>
      <c r="W34" s="7"/>
      <c r="X34" s="7"/>
      <c r="Y34" s="7"/>
    </row>
    <row r="35" spans="1:25" ht="12">
      <c r="A35" s="7"/>
      <c r="B35" s="12" t="s">
        <v>125</v>
      </c>
      <c r="C35" s="12"/>
      <c r="D35" s="12"/>
      <c r="E35" s="12"/>
      <c r="F35" s="52">
        <f>SUBTOTAL(9,F29:F34)</f>
        <v>2630</v>
      </c>
      <c r="G35" s="104">
        <f t="shared" si="1"/>
        <v>0.48703703703703705</v>
      </c>
      <c r="H35" s="12"/>
      <c r="I35" s="76">
        <f>SUM(I29:I34)</f>
        <v>0.37000000000000011</v>
      </c>
      <c r="J35" s="77">
        <f t="shared" ref="J35:J55" si="3">G35-I35</f>
        <v>0.11703703703703694</v>
      </c>
      <c r="K35" s="82" t="str">
        <f t="shared" si="2"/>
        <v>Red</v>
      </c>
      <c r="L35" s="7"/>
      <c r="M35" s="7"/>
      <c r="N35" s="7"/>
      <c r="O35" s="7"/>
      <c r="P35" s="7"/>
      <c r="Q35" s="7"/>
      <c r="R35" s="7"/>
      <c r="S35" s="7"/>
      <c r="T35" s="299"/>
      <c r="U35" s="7"/>
      <c r="V35" s="7"/>
      <c r="W35" s="7"/>
      <c r="X35" s="7"/>
      <c r="Y35" s="7"/>
    </row>
    <row r="36" spans="1:25" ht="12">
      <c r="A36" s="7"/>
      <c r="B36" s="36" t="s">
        <v>124</v>
      </c>
      <c r="C36" s="36"/>
      <c r="D36" s="36"/>
      <c r="E36" s="36"/>
      <c r="F36" s="383">
        <f>'5. Understanding Expenses'!I30</f>
        <v>225</v>
      </c>
      <c r="G36" s="106">
        <f t="shared" si="1"/>
        <v>4.1666666666666664E-2</v>
      </c>
      <c r="H36" s="7"/>
      <c r="I36" s="74">
        <v>0.06</v>
      </c>
      <c r="J36" s="79">
        <f t="shared" si="3"/>
        <v>-1.8333333333333333E-2</v>
      </c>
      <c r="K36" s="48" t="str">
        <f t="shared" si="2"/>
        <v>Green</v>
      </c>
      <c r="L36" s="7"/>
      <c r="M36" s="7"/>
      <c r="N36" s="7"/>
      <c r="O36" s="7"/>
      <c r="P36" s="7"/>
      <c r="Q36" s="7"/>
      <c r="R36" s="7"/>
      <c r="S36" s="7"/>
      <c r="T36" s="299"/>
      <c r="U36" s="7"/>
      <c r="V36" s="7"/>
      <c r="W36" s="7"/>
      <c r="X36" s="7"/>
      <c r="Y36" s="7"/>
    </row>
    <row r="37" spans="1:25" ht="12">
      <c r="A37" s="7"/>
      <c r="B37" s="36" t="s">
        <v>126</v>
      </c>
      <c r="C37" s="36"/>
      <c r="D37" s="36"/>
      <c r="E37" s="36"/>
      <c r="F37" s="40">
        <f>'5. Understanding Expenses'!I31</f>
        <v>50</v>
      </c>
      <c r="G37" s="106">
        <f t="shared" si="1"/>
        <v>9.2592592592592587E-3</v>
      </c>
      <c r="H37" s="7"/>
      <c r="I37" s="74">
        <v>1.4999999999999999E-2</v>
      </c>
      <c r="J37" s="79">
        <f t="shared" si="3"/>
        <v>-5.7407407407407407E-3</v>
      </c>
      <c r="K37" s="48" t="str">
        <f t="shared" si="2"/>
        <v>Green</v>
      </c>
      <c r="L37" s="7"/>
      <c r="M37" s="7"/>
      <c r="N37" s="7"/>
      <c r="O37" s="7"/>
      <c r="P37" s="7"/>
      <c r="Q37" s="7"/>
      <c r="R37" s="7"/>
      <c r="S37" s="7"/>
      <c r="T37" s="299"/>
      <c r="U37" s="7"/>
      <c r="V37" s="7"/>
      <c r="W37" s="7"/>
      <c r="X37" s="7"/>
      <c r="Y37" s="7"/>
    </row>
    <row r="38" spans="1:25" ht="12">
      <c r="A38" s="7"/>
      <c r="B38" s="36" t="s">
        <v>127</v>
      </c>
      <c r="C38" s="36"/>
      <c r="D38" s="36"/>
      <c r="E38" s="36"/>
      <c r="F38" s="40">
        <f>'5. Understanding Expenses'!I32</f>
        <v>50</v>
      </c>
      <c r="G38" s="106">
        <f t="shared" si="1"/>
        <v>9.2592592592592587E-3</v>
      </c>
      <c r="H38" s="7"/>
      <c r="I38" s="74">
        <v>1.4999999999999999E-2</v>
      </c>
      <c r="J38" s="79">
        <f t="shared" si="3"/>
        <v>-5.7407407407407407E-3</v>
      </c>
      <c r="K38" s="48" t="str">
        <f t="shared" si="2"/>
        <v>Green</v>
      </c>
      <c r="L38" s="7"/>
      <c r="M38" s="7"/>
      <c r="N38" s="7"/>
      <c r="O38" s="7"/>
      <c r="P38" s="7"/>
      <c r="Q38" s="7"/>
      <c r="R38" s="7"/>
      <c r="S38" s="7"/>
      <c r="T38" s="299"/>
      <c r="U38" s="7"/>
      <c r="V38" s="7"/>
      <c r="W38" s="7"/>
      <c r="X38" s="7"/>
      <c r="Y38" s="7"/>
    </row>
    <row r="39" spans="1:25" ht="12">
      <c r="A39" s="7"/>
      <c r="B39" s="36" t="s">
        <v>122</v>
      </c>
      <c r="C39" s="36"/>
      <c r="D39" s="36"/>
      <c r="E39" s="36"/>
      <c r="F39" s="40">
        <f>'5. Understanding Expenses'!I33</f>
        <v>25</v>
      </c>
      <c r="G39" s="106">
        <f t="shared" si="1"/>
        <v>4.6296296296296294E-3</v>
      </c>
      <c r="H39" s="7"/>
      <c r="I39" s="74">
        <v>0.01</v>
      </c>
      <c r="J39" s="79">
        <f t="shared" si="3"/>
        <v>-5.3703703703703708E-3</v>
      </c>
      <c r="K39" s="48" t="str">
        <f t="shared" si="2"/>
        <v>Green</v>
      </c>
      <c r="L39" s="7"/>
      <c r="M39" s="7"/>
      <c r="N39" s="7"/>
      <c r="O39" s="7"/>
      <c r="P39" s="7"/>
      <c r="Q39" s="7"/>
      <c r="R39" s="7"/>
      <c r="S39" s="7"/>
      <c r="T39" s="299"/>
      <c r="U39" s="7"/>
      <c r="V39" s="7"/>
      <c r="W39" s="7"/>
      <c r="X39" s="7"/>
      <c r="Y39" s="7"/>
    </row>
    <row r="40" spans="1:25" ht="12">
      <c r="A40" s="7"/>
      <c r="B40" s="399" t="s">
        <v>128</v>
      </c>
      <c r="C40" s="399"/>
      <c r="D40" s="399"/>
      <c r="E40" s="399"/>
      <c r="F40" s="400">
        <f>'5. Understanding Expenses'!I34</f>
        <v>100</v>
      </c>
      <c r="G40" s="401">
        <f t="shared" si="1"/>
        <v>1.8518518518518517E-2</v>
      </c>
      <c r="H40" s="7"/>
      <c r="I40" s="410">
        <v>0.04</v>
      </c>
      <c r="J40" s="411">
        <f t="shared" si="3"/>
        <v>-2.1481481481481483E-2</v>
      </c>
      <c r="K40" s="412" t="str">
        <f t="shared" si="2"/>
        <v>Green</v>
      </c>
      <c r="L40" s="7"/>
      <c r="M40" s="7"/>
      <c r="N40" s="7"/>
      <c r="O40" s="7"/>
      <c r="P40" s="7"/>
      <c r="Q40" s="7"/>
      <c r="R40" s="7"/>
      <c r="S40" s="7"/>
      <c r="T40" s="299"/>
      <c r="U40" s="7"/>
      <c r="V40" s="7"/>
      <c r="W40" s="7"/>
      <c r="X40" s="7"/>
      <c r="Y40" s="7"/>
    </row>
    <row r="41" spans="1:25" ht="12">
      <c r="A41" s="7"/>
      <c r="B41" s="12" t="s">
        <v>132</v>
      </c>
      <c r="C41" s="12"/>
      <c r="D41" s="12"/>
      <c r="E41" s="12"/>
      <c r="F41" s="52">
        <f>SUBTOTAL(9,F36:F40)</f>
        <v>450</v>
      </c>
      <c r="G41" s="104">
        <f t="shared" si="1"/>
        <v>8.3333333333333329E-2</v>
      </c>
      <c r="H41" s="12"/>
      <c r="I41" s="83">
        <v>0.15</v>
      </c>
      <c r="J41" s="77">
        <f t="shared" si="3"/>
        <v>-6.6666666666666666E-2</v>
      </c>
      <c r="K41" s="82" t="str">
        <f t="shared" si="2"/>
        <v>Green</v>
      </c>
      <c r="L41" s="7"/>
      <c r="M41" s="7"/>
      <c r="N41" s="7"/>
      <c r="O41" s="7"/>
      <c r="P41" s="7"/>
      <c r="Q41" s="7"/>
      <c r="R41" s="7"/>
      <c r="S41" s="7"/>
      <c r="T41" s="299"/>
      <c r="U41" s="7"/>
      <c r="V41" s="7"/>
      <c r="W41" s="7"/>
      <c r="X41" s="7"/>
      <c r="Y41" s="7"/>
    </row>
    <row r="42" spans="1:25" ht="12">
      <c r="A42" s="7"/>
      <c r="B42" s="36" t="s">
        <v>129</v>
      </c>
      <c r="C42" s="36"/>
      <c r="D42" s="36"/>
      <c r="E42" s="36"/>
      <c r="F42" s="383">
        <f>'5. Understanding Expenses'!I36</f>
        <v>125</v>
      </c>
      <c r="G42" s="106">
        <f t="shared" si="1"/>
        <v>2.3148148148148147E-2</v>
      </c>
      <c r="H42" s="7"/>
      <c r="I42" s="74">
        <v>0.05</v>
      </c>
      <c r="J42" s="79">
        <f t="shared" si="3"/>
        <v>-2.6851851851851856E-2</v>
      </c>
      <c r="K42" s="48" t="str">
        <f t="shared" si="2"/>
        <v>Green</v>
      </c>
      <c r="L42" s="7"/>
      <c r="M42" s="7"/>
      <c r="N42" s="7"/>
      <c r="O42" s="7"/>
      <c r="P42" s="7"/>
      <c r="Q42" s="7"/>
      <c r="R42" s="7"/>
      <c r="S42" s="7"/>
      <c r="T42" s="299"/>
      <c r="U42" s="7"/>
      <c r="V42" s="7"/>
      <c r="W42" s="7"/>
      <c r="X42" s="7"/>
      <c r="Y42" s="7"/>
    </row>
    <row r="43" spans="1:25" ht="12">
      <c r="A43" s="7"/>
      <c r="B43" s="36" t="s">
        <v>130</v>
      </c>
      <c r="C43" s="36"/>
      <c r="D43" s="36"/>
      <c r="E43" s="36"/>
      <c r="F43" s="40">
        <f>'5. Understanding Expenses'!I37</f>
        <v>125</v>
      </c>
      <c r="G43" s="106">
        <f t="shared" si="1"/>
        <v>2.3148148148148147E-2</v>
      </c>
      <c r="H43" s="7"/>
      <c r="I43" s="74">
        <v>0.05</v>
      </c>
      <c r="J43" s="79">
        <f t="shared" si="3"/>
        <v>-2.6851851851851856E-2</v>
      </c>
      <c r="K43" s="48" t="str">
        <f t="shared" si="2"/>
        <v>Green</v>
      </c>
      <c r="L43" s="7"/>
      <c r="M43" s="7"/>
      <c r="N43" s="7"/>
      <c r="O43" s="7"/>
      <c r="P43" s="7"/>
      <c r="Q43" s="7"/>
      <c r="R43" s="7"/>
      <c r="S43" s="7"/>
      <c r="T43" s="299"/>
      <c r="U43" s="7"/>
      <c r="V43" s="7"/>
      <c r="W43" s="7"/>
      <c r="X43" s="7"/>
      <c r="Y43" s="7"/>
    </row>
    <row r="44" spans="1:25" ht="12">
      <c r="A44" s="7"/>
      <c r="B44" s="36" t="s">
        <v>133</v>
      </c>
      <c r="C44" s="36"/>
      <c r="D44" s="36"/>
      <c r="E44" s="36"/>
      <c r="F44" s="40">
        <f>'5. Understanding Expenses'!I38</f>
        <v>50</v>
      </c>
      <c r="G44" s="106">
        <f t="shared" si="1"/>
        <v>9.2592592592592587E-3</v>
      </c>
      <c r="H44" s="7"/>
      <c r="I44" s="74">
        <v>0.01</v>
      </c>
      <c r="J44" s="79">
        <f t="shared" si="3"/>
        <v>-7.4074074074074146E-4</v>
      </c>
      <c r="K44" s="48" t="str">
        <f t="shared" si="2"/>
        <v>Green</v>
      </c>
      <c r="L44" s="7"/>
      <c r="M44" s="7"/>
      <c r="N44" s="7"/>
      <c r="O44" s="7"/>
      <c r="P44" s="7"/>
      <c r="Q44" s="7"/>
      <c r="R44" s="7"/>
      <c r="S44" s="7"/>
      <c r="T44" s="299"/>
      <c r="U44" s="7"/>
      <c r="V44" s="7"/>
      <c r="W44" s="7"/>
      <c r="X44" s="7"/>
      <c r="Y44" s="7"/>
    </row>
    <row r="45" spans="1:25" ht="12">
      <c r="A45" s="7"/>
      <c r="B45" s="399" t="s">
        <v>134</v>
      </c>
      <c r="C45" s="399"/>
      <c r="D45" s="399"/>
      <c r="E45" s="399"/>
      <c r="F45" s="400">
        <f>'5. Understanding Expenses'!I39</f>
        <v>100</v>
      </c>
      <c r="G45" s="401">
        <f t="shared" si="1"/>
        <v>1.8518518518518517E-2</v>
      </c>
      <c r="H45" s="7"/>
      <c r="I45" s="410">
        <v>0.03</v>
      </c>
      <c r="J45" s="411">
        <f t="shared" si="3"/>
        <v>-1.1481481481481481E-2</v>
      </c>
      <c r="K45" s="412" t="str">
        <f t="shared" si="2"/>
        <v>Green</v>
      </c>
      <c r="L45" s="7"/>
      <c r="M45" s="7"/>
      <c r="N45" s="7"/>
      <c r="O45" s="7"/>
      <c r="P45" s="7"/>
      <c r="Q45" s="7"/>
      <c r="R45" s="7"/>
      <c r="S45" s="7"/>
      <c r="T45" s="299"/>
      <c r="U45" s="7"/>
      <c r="V45" s="7"/>
      <c r="W45" s="7"/>
      <c r="X45" s="7"/>
      <c r="Y45" s="7"/>
    </row>
    <row r="46" spans="1:25" ht="12">
      <c r="A46" s="7"/>
      <c r="B46" s="12" t="s">
        <v>138</v>
      </c>
      <c r="C46" s="12"/>
      <c r="D46" s="12"/>
      <c r="E46" s="12"/>
      <c r="F46" s="52">
        <f>SUBTOTAL(9,F42:F45)</f>
        <v>400</v>
      </c>
      <c r="G46" s="104">
        <f t="shared" si="1"/>
        <v>7.407407407407407E-2</v>
      </c>
      <c r="H46" s="12"/>
      <c r="I46" s="83">
        <f>SUM(I42:I45)</f>
        <v>0.14000000000000001</v>
      </c>
      <c r="J46" s="77">
        <f t="shared" si="3"/>
        <v>-6.5925925925925943E-2</v>
      </c>
      <c r="K46" s="48" t="str">
        <f t="shared" si="2"/>
        <v>Green</v>
      </c>
      <c r="L46" s="7"/>
      <c r="M46" s="7"/>
      <c r="N46" s="7"/>
      <c r="O46" s="7"/>
      <c r="P46" s="7"/>
      <c r="Q46" s="7"/>
      <c r="R46" s="7"/>
      <c r="S46" s="7"/>
      <c r="T46" s="299"/>
      <c r="U46" s="7"/>
      <c r="V46" s="7"/>
      <c r="W46" s="7"/>
      <c r="X46" s="7"/>
      <c r="Y46" s="7"/>
    </row>
    <row r="47" spans="1:25" ht="12">
      <c r="A47" s="7"/>
      <c r="B47" s="36" t="s">
        <v>135</v>
      </c>
      <c r="C47" s="36"/>
      <c r="D47" s="36"/>
      <c r="E47" s="36"/>
      <c r="F47" s="40">
        <f>'5. Understanding Expenses'!I41</f>
        <v>200</v>
      </c>
      <c r="G47" s="106">
        <f t="shared" si="1"/>
        <v>3.7037037037037035E-2</v>
      </c>
      <c r="H47" s="7"/>
      <c r="I47" s="74">
        <v>7.0000000000000007E-2</v>
      </c>
      <c r="J47" s="79">
        <f t="shared" si="3"/>
        <v>-3.2962962962962972E-2</v>
      </c>
      <c r="K47" s="48" t="str">
        <f t="shared" si="2"/>
        <v>Green</v>
      </c>
      <c r="L47" s="7"/>
      <c r="M47" s="7"/>
      <c r="N47" s="7"/>
      <c r="O47" s="7"/>
      <c r="P47" s="7"/>
      <c r="Q47" s="7"/>
      <c r="R47" s="7"/>
      <c r="S47" s="7"/>
      <c r="T47" s="299"/>
      <c r="U47" s="7"/>
      <c r="V47" s="7"/>
      <c r="W47" s="7"/>
      <c r="X47" s="7"/>
      <c r="Y47" s="7"/>
    </row>
    <row r="48" spans="1:25" ht="12">
      <c r="A48" s="7"/>
      <c r="B48" s="36" t="s">
        <v>136</v>
      </c>
      <c r="C48" s="36"/>
      <c r="D48" s="36"/>
      <c r="E48" s="36"/>
      <c r="F48" s="40">
        <f>'5. Understanding Expenses'!I42</f>
        <v>50</v>
      </c>
      <c r="G48" s="106">
        <f t="shared" si="1"/>
        <v>9.2592592592592587E-3</v>
      </c>
      <c r="H48" s="7"/>
      <c r="I48" s="74">
        <v>0.02</v>
      </c>
      <c r="J48" s="79">
        <f t="shared" si="3"/>
        <v>-1.0740740740740742E-2</v>
      </c>
      <c r="K48" s="48" t="str">
        <f t="shared" si="2"/>
        <v>Green</v>
      </c>
      <c r="L48" s="7"/>
      <c r="M48" s="7"/>
      <c r="N48" s="7"/>
      <c r="O48" s="7"/>
      <c r="P48" s="7"/>
      <c r="Q48" s="7"/>
      <c r="R48" s="7"/>
      <c r="S48" s="7"/>
      <c r="T48" s="299"/>
      <c r="U48" s="7"/>
      <c r="V48" s="7"/>
      <c r="W48" s="7"/>
      <c r="X48" s="7"/>
      <c r="Y48" s="7"/>
    </row>
    <row r="49" spans="1:25" ht="12">
      <c r="A49" s="7"/>
      <c r="B49" s="36" t="s">
        <v>137</v>
      </c>
      <c r="C49" s="36"/>
      <c r="D49" s="36"/>
      <c r="E49" s="36"/>
      <c r="F49" s="40">
        <f>'5. Understanding Expenses'!I43</f>
        <v>25</v>
      </c>
      <c r="G49" s="106">
        <f t="shared" si="1"/>
        <v>4.6296296296296294E-3</v>
      </c>
      <c r="H49" s="7"/>
      <c r="I49" s="74">
        <v>0.02</v>
      </c>
      <c r="J49" s="79">
        <f t="shared" si="3"/>
        <v>-1.5370370370370371E-2</v>
      </c>
      <c r="K49" s="48" t="str">
        <f t="shared" si="2"/>
        <v>Green</v>
      </c>
      <c r="L49" s="7"/>
      <c r="M49" s="7"/>
      <c r="N49" s="7"/>
      <c r="O49" s="7"/>
      <c r="P49" s="7"/>
      <c r="Q49" s="7"/>
      <c r="R49" s="7"/>
      <c r="S49" s="7"/>
      <c r="T49" s="299"/>
      <c r="U49" s="7"/>
      <c r="V49" s="7"/>
      <c r="W49" s="7"/>
      <c r="X49" s="7"/>
      <c r="Y49" s="7"/>
    </row>
    <row r="50" spans="1:25" ht="12">
      <c r="A50" s="7"/>
      <c r="B50" s="36" t="s">
        <v>139</v>
      </c>
      <c r="C50" s="36"/>
      <c r="D50" s="36"/>
      <c r="E50" s="36"/>
      <c r="F50" s="40">
        <f>'5. Understanding Expenses'!I44</f>
        <v>25</v>
      </c>
      <c r="G50" s="106">
        <f t="shared" si="1"/>
        <v>4.6296296296296294E-3</v>
      </c>
      <c r="H50" s="7"/>
      <c r="I50" s="74">
        <v>0.02</v>
      </c>
      <c r="J50" s="79">
        <f t="shared" si="3"/>
        <v>-1.5370370370370371E-2</v>
      </c>
      <c r="K50" s="48" t="str">
        <f t="shared" si="2"/>
        <v>Green</v>
      </c>
      <c r="L50" s="7"/>
      <c r="M50" s="7"/>
      <c r="N50" s="7"/>
      <c r="O50" s="7"/>
      <c r="P50" s="7"/>
      <c r="Q50" s="7"/>
      <c r="R50" s="7"/>
      <c r="S50" s="7"/>
      <c r="T50" s="299"/>
      <c r="U50" s="7"/>
      <c r="V50" s="7"/>
      <c r="W50" s="7"/>
      <c r="X50" s="7"/>
      <c r="Y50" s="7"/>
    </row>
    <row r="51" spans="1:25" ht="12">
      <c r="A51" s="7"/>
      <c r="B51" s="399" t="s">
        <v>140</v>
      </c>
      <c r="C51" s="399"/>
      <c r="D51" s="399"/>
      <c r="E51" s="399"/>
      <c r="F51" s="403">
        <f>'5. Understanding Expenses'!I45</f>
        <v>30</v>
      </c>
      <c r="G51" s="401">
        <f t="shared" si="1"/>
        <v>5.5555555555555558E-3</v>
      </c>
      <c r="H51" s="7"/>
      <c r="I51" s="415">
        <v>0.01</v>
      </c>
      <c r="J51" s="416">
        <f t="shared" si="3"/>
        <v>-4.4444444444444444E-3</v>
      </c>
      <c r="K51" s="417" t="str">
        <f t="shared" si="2"/>
        <v>Green</v>
      </c>
      <c r="L51" s="7"/>
      <c r="M51" s="7"/>
      <c r="N51" s="7"/>
      <c r="O51" s="7"/>
      <c r="P51" s="7"/>
      <c r="Q51" s="7"/>
      <c r="R51" s="7"/>
      <c r="S51" s="7"/>
      <c r="T51" s="299"/>
      <c r="U51" s="7"/>
      <c r="V51" s="7"/>
      <c r="W51" s="7"/>
      <c r="X51" s="7"/>
      <c r="Y51" s="7"/>
    </row>
    <row r="52" spans="1:25" ht="12">
      <c r="A52" s="7"/>
      <c r="B52" s="12" t="s">
        <v>144</v>
      </c>
      <c r="C52" s="12"/>
      <c r="D52" s="12"/>
      <c r="E52" s="12"/>
      <c r="F52" s="52">
        <f>SUBTOTAL(9,F47:F51)</f>
        <v>330</v>
      </c>
      <c r="G52" s="104">
        <f t="shared" si="1"/>
        <v>6.1111111111111109E-2</v>
      </c>
      <c r="H52" s="12"/>
      <c r="I52" s="83">
        <f>SUM(I47:I51)</f>
        <v>0.14000000000000001</v>
      </c>
      <c r="J52" s="77">
        <f t="shared" si="3"/>
        <v>-7.8888888888888897E-2</v>
      </c>
      <c r="K52" s="414" t="str">
        <f t="shared" si="2"/>
        <v>Green</v>
      </c>
      <c r="L52" s="7"/>
      <c r="M52" s="7"/>
      <c r="N52" s="7"/>
      <c r="O52" s="7"/>
      <c r="P52" s="7"/>
      <c r="Q52" s="7"/>
      <c r="R52" s="7"/>
      <c r="S52" s="7"/>
      <c r="T52" s="299"/>
      <c r="U52" s="7"/>
      <c r="V52" s="7"/>
      <c r="W52" s="7"/>
      <c r="X52" s="7"/>
      <c r="Y52" s="7"/>
    </row>
    <row r="53" spans="1:25" ht="12">
      <c r="A53" s="7"/>
      <c r="B53" s="36" t="s">
        <v>141</v>
      </c>
      <c r="C53" s="36"/>
      <c r="D53" s="36"/>
      <c r="E53" s="36"/>
      <c r="F53" s="40">
        <f>'5. Understanding Expenses'!I47</f>
        <v>100</v>
      </c>
      <c r="G53" s="106">
        <f t="shared" si="1"/>
        <v>1.8518518518518517E-2</v>
      </c>
      <c r="H53" s="7"/>
      <c r="I53" s="74">
        <v>2.5000000000000001E-2</v>
      </c>
      <c r="J53" s="79">
        <f t="shared" si="3"/>
        <v>-6.4814814814814839E-3</v>
      </c>
      <c r="K53" s="48" t="str">
        <f t="shared" si="2"/>
        <v>Green</v>
      </c>
      <c r="L53" s="7"/>
      <c r="M53" s="7"/>
      <c r="N53" s="7"/>
      <c r="O53" s="7"/>
      <c r="P53" s="7"/>
      <c r="Q53" s="7"/>
      <c r="R53" s="7"/>
      <c r="S53" s="7"/>
      <c r="T53" s="299"/>
      <c r="U53" s="7"/>
      <c r="V53" s="7"/>
      <c r="W53" s="7"/>
      <c r="X53" s="7"/>
      <c r="Y53" s="7"/>
    </row>
    <row r="54" spans="1:25" ht="12">
      <c r="A54" s="7"/>
      <c r="B54" s="49" t="s">
        <v>142</v>
      </c>
      <c r="C54" s="49"/>
      <c r="D54" s="49"/>
      <c r="E54" s="49"/>
      <c r="F54" s="50">
        <f>'5. Understanding Expenses'!I48</f>
        <v>150</v>
      </c>
      <c r="G54" s="102">
        <f t="shared" si="1"/>
        <v>2.7777777777777776E-2</v>
      </c>
      <c r="H54" s="7"/>
      <c r="I54" s="75">
        <v>2.5000000000000001E-2</v>
      </c>
      <c r="J54" s="80">
        <f t="shared" si="3"/>
        <v>2.7777777777777748E-3</v>
      </c>
      <c r="K54" s="81" t="str">
        <f t="shared" si="2"/>
        <v>Green</v>
      </c>
      <c r="L54" s="7"/>
      <c r="M54" s="7"/>
      <c r="N54" s="7"/>
      <c r="O54" s="7"/>
      <c r="P54" s="7"/>
      <c r="Q54" s="7"/>
      <c r="R54" s="7"/>
      <c r="S54" s="7"/>
      <c r="T54" s="299"/>
      <c r="U54" s="7"/>
      <c r="V54" s="7"/>
      <c r="W54" s="7"/>
      <c r="X54" s="7"/>
      <c r="Y54" s="7"/>
    </row>
    <row r="55" spans="1:25" ht="12">
      <c r="A55" s="7"/>
      <c r="B55" s="84" t="s">
        <v>145</v>
      </c>
      <c r="C55" s="84"/>
      <c r="D55" s="84"/>
      <c r="E55" s="84"/>
      <c r="F55" s="85">
        <f>SUBTOTAL(9,F53:F54)</f>
        <v>250</v>
      </c>
      <c r="G55" s="86">
        <f t="shared" si="1"/>
        <v>4.6296296296296294E-2</v>
      </c>
      <c r="H55" s="12"/>
      <c r="I55" s="87">
        <f>SUM(I53:I54)</f>
        <v>0.05</v>
      </c>
      <c r="J55" s="88">
        <f t="shared" si="3"/>
        <v>-3.703703703703709E-3</v>
      </c>
      <c r="K55" s="89" t="str">
        <f t="shared" si="2"/>
        <v>Green</v>
      </c>
      <c r="L55" s="7"/>
      <c r="M55" s="7"/>
      <c r="N55" s="7"/>
      <c r="O55" s="7"/>
      <c r="P55" s="7"/>
      <c r="Q55" s="7"/>
      <c r="R55" s="7"/>
      <c r="S55" s="7"/>
      <c r="T55" s="299"/>
      <c r="U55" s="7"/>
      <c r="V55" s="7"/>
      <c r="W55" s="7"/>
      <c r="X55" s="7"/>
      <c r="Y55" s="7"/>
    </row>
    <row r="56" spans="1:25" ht="3" customHeight="1">
      <c r="A56" s="7"/>
      <c r="B56" s="7"/>
      <c r="C56" s="7"/>
      <c r="D56" s="7"/>
      <c r="E56" s="7"/>
      <c r="F56" s="40"/>
      <c r="G56" s="90">
        <f t="shared" si="1"/>
        <v>0</v>
      </c>
      <c r="H56" s="7"/>
      <c r="I56" s="83"/>
      <c r="J56" s="7"/>
      <c r="K56" s="7"/>
      <c r="L56" s="7"/>
      <c r="M56" s="7"/>
      <c r="N56" s="7"/>
      <c r="O56" s="7"/>
      <c r="P56" s="7"/>
      <c r="Q56" s="7"/>
      <c r="R56" s="7"/>
      <c r="S56" s="7"/>
      <c r="T56" s="299"/>
      <c r="U56" s="7"/>
      <c r="V56" s="7"/>
      <c r="W56" s="7"/>
      <c r="X56" s="7"/>
      <c r="Y56" s="7"/>
    </row>
    <row r="57" spans="1:25" ht="11.25" customHeight="1">
      <c r="A57" s="7"/>
      <c r="B57" s="12" t="s">
        <v>146</v>
      </c>
      <c r="C57" s="12"/>
      <c r="D57" s="12"/>
      <c r="E57" s="12"/>
      <c r="F57" s="52">
        <f>SUM(F28,F35,F41,F46,F52,F55)</f>
        <v>4260</v>
      </c>
      <c r="G57" s="91">
        <f t="shared" si="1"/>
        <v>0.78888888888888886</v>
      </c>
      <c r="H57" s="7"/>
      <c r="I57" s="83">
        <f>SUM(I28,I35,I41,I46,I52,I55)</f>
        <v>1.0000000000000002</v>
      </c>
      <c r="J57" s="77"/>
      <c r="K57" s="12"/>
      <c r="L57" s="7"/>
      <c r="M57" s="7"/>
      <c r="N57" s="7"/>
      <c r="O57" s="7"/>
      <c r="P57" s="7"/>
      <c r="Q57" s="7"/>
      <c r="R57" s="7"/>
      <c r="S57" s="7"/>
      <c r="T57" s="299"/>
      <c r="U57" s="7"/>
      <c r="V57" s="7"/>
      <c r="W57" s="7"/>
      <c r="X57" s="7"/>
      <c r="Y57" s="7"/>
    </row>
    <row r="58" spans="1:25" ht="13.9" customHeight="1" thickBot="1">
      <c r="A58" s="7"/>
      <c r="B58" s="42" t="s">
        <v>150</v>
      </c>
      <c r="C58" s="42"/>
      <c r="D58" s="42"/>
      <c r="E58" s="42"/>
      <c r="F58" s="43">
        <f>F26-F57</f>
        <v>1140</v>
      </c>
      <c r="G58" s="7"/>
      <c r="H58" s="7"/>
      <c r="I58" s="7"/>
      <c r="J58" s="7"/>
      <c r="K58" s="7"/>
      <c r="L58" s="7"/>
      <c r="M58" s="7"/>
      <c r="N58" s="7"/>
      <c r="O58" s="7"/>
      <c r="P58" s="7"/>
      <c r="Q58" s="7"/>
      <c r="R58" s="7"/>
      <c r="S58" s="7"/>
      <c r="T58" s="299"/>
      <c r="U58" s="7"/>
      <c r="V58" s="7"/>
      <c r="W58" s="7"/>
      <c r="X58" s="7"/>
      <c r="Y58" s="7"/>
    </row>
    <row r="59" spans="1:25" ht="11.25" customHeight="1">
      <c r="A59" s="7"/>
      <c r="L59" s="7"/>
      <c r="M59" s="7"/>
      <c r="N59" s="7"/>
      <c r="O59" s="7"/>
      <c r="P59" s="7"/>
      <c r="Q59" s="7"/>
      <c r="R59" s="7"/>
      <c r="S59" s="7"/>
      <c r="T59" s="299"/>
      <c r="U59" s="7"/>
      <c r="V59" s="7"/>
      <c r="W59" s="7"/>
      <c r="X59" s="7"/>
      <c r="Y59" s="7"/>
    </row>
    <row r="60" spans="1:25" ht="11.25" customHeight="1">
      <c r="A60" s="7"/>
      <c r="B60" s="7"/>
      <c r="C60" s="7"/>
      <c r="D60" s="7"/>
      <c r="E60" s="7"/>
      <c r="F60" s="7"/>
      <c r="G60" s="7"/>
      <c r="H60" s="7"/>
      <c r="I60" s="7"/>
      <c r="J60" s="7"/>
      <c r="K60" s="7"/>
      <c r="L60" s="7"/>
      <c r="M60" s="7"/>
      <c r="N60" s="7"/>
      <c r="O60" s="7"/>
      <c r="P60" s="7"/>
      <c r="Q60" s="7"/>
      <c r="R60" s="7"/>
      <c r="S60" s="7"/>
      <c r="T60" s="299"/>
      <c r="U60" s="7"/>
      <c r="V60" s="7"/>
      <c r="W60" s="7"/>
      <c r="X60" s="7"/>
      <c r="Y60" s="7"/>
    </row>
    <row r="61" spans="1:25" s="294" customFormat="1" ht="11.25" customHeight="1">
      <c r="A61" s="7"/>
      <c r="B61" s="7"/>
      <c r="C61" s="7"/>
      <c r="D61" s="7"/>
      <c r="E61" s="7"/>
      <c r="F61" s="7"/>
      <c r="G61" s="7"/>
      <c r="H61" s="7"/>
      <c r="I61" s="7"/>
      <c r="J61" s="7"/>
      <c r="K61" s="7"/>
      <c r="L61" s="7"/>
      <c r="M61" s="7"/>
      <c r="N61" s="7"/>
      <c r="O61" s="7"/>
      <c r="P61" s="7"/>
      <c r="Q61" s="7"/>
      <c r="R61" s="7"/>
      <c r="S61" s="7"/>
      <c r="T61" s="299"/>
      <c r="U61" s="7"/>
      <c r="V61" s="7"/>
      <c r="W61" s="7"/>
      <c r="X61" s="7"/>
      <c r="Y61" s="7"/>
    </row>
    <row r="62" spans="1:25" s="294" customFormat="1" ht="11.25" customHeight="1">
      <c r="A62" s="7"/>
      <c r="B62" s="7"/>
      <c r="C62" s="7"/>
      <c r="D62" s="7"/>
      <c r="E62" s="7"/>
      <c r="F62" s="7"/>
      <c r="G62" s="7"/>
      <c r="H62" s="7"/>
      <c r="I62" s="7"/>
      <c r="J62" s="7"/>
      <c r="K62" s="7"/>
      <c r="L62" s="7"/>
      <c r="M62" s="7"/>
      <c r="N62" s="7"/>
      <c r="O62" s="7"/>
      <c r="P62" s="7"/>
      <c r="Q62" s="7"/>
      <c r="R62" s="7"/>
      <c r="S62" s="7"/>
      <c r="T62" s="299"/>
      <c r="U62" s="7"/>
      <c r="V62" s="7"/>
      <c r="W62" s="7"/>
      <c r="X62" s="7"/>
      <c r="Y62" s="7"/>
    </row>
    <row r="63" spans="1:25" s="294" customFormat="1" ht="11.25" customHeight="1">
      <c r="A63" s="7"/>
      <c r="B63" s="7"/>
      <c r="C63" s="7"/>
      <c r="D63" s="7"/>
      <c r="E63" s="7"/>
      <c r="F63" s="7"/>
      <c r="G63" s="7"/>
      <c r="H63" s="7"/>
      <c r="I63" s="7"/>
      <c r="J63" s="7"/>
      <c r="K63" s="7"/>
      <c r="L63" s="7"/>
      <c r="M63" s="7"/>
      <c r="N63" s="7"/>
      <c r="O63" s="7"/>
      <c r="P63" s="7"/>
      <c r="Q63" s="7"/>
      <c r="R63" s="7"/>
      <c r="S63" s="7"/>
      <c r="T63" s="299"/>
      <c r="U63" s="7"/>
      <c r="V63" s="7"/>
      <c r="W63" s="7"/>
      <c r="X63" s="7"/>
      <c r="Y63" s="7"/>
    </row>
    <row r="64" spans="1:25" s="294" customFormat="1" ht="11.25" customHeight="1">
      <c r="A64" s="7"/>
      <c r="B64" s="7"/>
      <c r="C64" s="7"/>
      <c r="D64" s="7"/>
      <c r="E64" s="7"/>
      <c r="F64" s="7"/>
      <c r="G64" s="7"/>
      <c r="H64" s="7"/>
      <c r="I64" s="7"/>
      <c r="J64" s="7"/>
      <c r="K64" s="7"/>
      <c r="L64" s="7"/>
      <c r="M64" s="7"/>
      <c r="N64" s="7"/>
      <c r="O64" s="7"/>
      <c r="P64" s="7"/>
      <c r="Q64" s="7"/>
      <c r="R64" s="7"/>
      <c r="S64" s="7"/>
      <c r="T64" s="299"/>
      <c r="U64" s="7"/>
      <c r="V64" s="7"/>
      <c r="W64" s="7"/>
      <c r="X64" s="7"/>
      <c r="Y64" s="7"/>
    </row>
    <row r="65" spans="1:25" s="294" customFormat="1" ht="11.25" customHeight="1">
      <c r="A65" s="7"/>
      <c r="B65" s="7"/>
      <c r="C65" s="7"/>
      <c r="D65" s="7"/>
      <c r="E65" s="7"/>
      <c r="F65" s="7"/>
      <c r="G65" s="7"/>
      <c r="H65" s="7"/>
      <c r="I65" s="7"/>
      <c r="J65" s="7"/>
      <c r="K65" s="7"/>
      <c r="L65" s="7"/>
      <c r="M65" s="7"/>
      <c r="N65" s="7"/>
      <c r="O65" s="7"/>
      <c r="P65" s="7"/>
      <c r="Q65" s="7"/>
      <c r="R65" s="7"/>
      <c r="S65" s="7"/>
      <c r="T65" s="299"/>
      <c r="U65" s="7"/>
      <c r="V65" s="7"/>
      <c r="W65" s="7"/>
      <c r="X65" s="7"/>
      <c r="Y65" s="7"/>
    </row>
    <row r="66" spans="1:25" s="294" customFormat="1" ht="11.25" customHeight="1">
      <c r="A66" s="7"/>
      <c r="B66" s="7"/>
      <c r="C66" s="7"/>
      <c r="D66" s="7"/>
      <c r="E66" s="7"/>
      <c r="F66" s="7"/>
      <c r="G66" s="7"/>
      <c r="H66" s="7"/>
      <c r="I66" s="7"/>
      <c r="J66" s="7"/>
      <c r="K66" s="7"/>
      <c r="L66" s="7"/>
      <c r="M66" s="7"/>
      <c r="N66" s="7"/>
      <c r="O66" s="7"/>
      <c r="P66" s="7"/>
      <c r="Q66" s="7"/>
      <c r="R66" s="7"/>
      <c r="S66" s="7"/>
      <c r="T66" s="299"/>
      <c r="U66" s="7"/>
      <c r="V66" s="7"/>
      <c r="W66" s="7"/>
      <c r="X66" s="7"/>
      <c r="Y66" s="7"/>
    </row>
    <row r="67" spans="1:25" s="294" customFormat="1" ht="11.25" customHeight="1">
      <c r="A67" s="7"/>
      <c r="B67" s="7"/>
      <c r="C67" s="7"/>
      <c r="D67" s="7"/>
      <c r="E67" s="7"/>
      <c r="F67" s="7"/>
      <c r="G67" s="7"/>
      <c r="H67" s="7"/>
      <c r="I67" s="7"/>
      <c r="J67" s="7"/>
      <c r="K67" s="7"/>
      <c r="L67" s="7"/>
      <c r="M67" s="7"/>
      <c r="N67" s="7"/>
      <c r="O67" s="7"/>
      <c r="P67" s="7"/>
      <c r="Q67" s="7"/>
      <c r="R67" s="7"/>
      <c r="S67" s="7"/>
      <c r="T67" s="299"/>
      <c r="U67" s="7"/>
      <c r="V67" s="7"/>
      <c r="W67" s="7"/>
      <c r="X67" s="7"/>
      <c r="Y67" s="7"/>
    </row>
    <row r="68" spans="1:25" s="294" customFormat="1" ht="11.25" customHeight="1">
      <c r="A68" s="7"/>
      <c r="B68" s="7"/>
      <c r="C68" s="7"/>
      <c r="D68" s="7"/>
      <c r="E68" s="7"/>
      <c r="F68" s="7"/>
      <c r="G68" s="7"/>
      <c r="H68" s="7"/>
      <c r="I68" s="7"/>
      <c r="J68" s="7"/>
      <c r="K68" s="7"/>
      <c r="L68" s="7"/>
      <c r="M68" s="7"/>
      <c r="N68" s="7"/>
      <c r="O68" s="7"/>
      <c r="P68" s="7"/>
      <c r="Q68" s="7"/>
      <c r="R68" s="7"/>
      <c r="S68" s="7"/>
      <c r="T68" s="299"/>
      <c r="U68" s="7"/>
      <c r="V68" s="7"/>
      <c r="W68" s="7"/>
      <c r="X68" s="7"/>
      <c r="Y68" s="7"/>
    </row>
    <row r="69" spans="1:25" s="294" customFormat="1" ht="11.25" customHeight="1">
      <c r="A69" s="7"/>
      <c r="B69" s="7"/>
      <c r="C69" s="7"/>
      <c r="D69" s="7"/>
      <c r="E69" s="7"/>
      <c r="F69" s="7"/>
      <c r="G69" s="7"/>
      <c r="H69" s="7"/>
      <c r="I69" s="7"/>
      <c r="J69" s="7"/>
      <c r="K69" s="7"/>
      <c r="L69" s="7"/>
      <c r="M69" s="7"/>
      <c r="N69" s="7"/>
      <c r="O69" s="7"/>
      <c r="P69" s="7"/>
      <c r="Q69" s="7"/>
      <c r="R69" s="7"/>
      <c r="S69" s="7"/>
      <c r="T69" s="299"/>
      <c r="U69" s="7"/>
      <c r="V69" s="7"/>
      <c r="W69" s="7"/>
      <c r="X69" s="7"/>
      <c r="Y69" s="7"/>
    </row>
    <row r="70" spans="1:25" s="294" customFormat="1" ht="11.25" customHeight="1">
      <c r="A70" s="7"/>
      <c r="B70" s="7"/>
      <c r="C70" s="7"/>
      <c r="D70" s="7"/>
      <c r="E70" s="7"/>
      <c r="F70" s="7"/>
      <c r="G70" s="7"/>
      <c r="H70" s="7"/>
      <c r="I70" s="7"/>
      <c r="J70" s="7"/>
      <c r="K70" s="7"/>
      <c r="L70" s="7"/>
      <c r="M70" s="7"/>
      <c r="N70" s="7"/>
      <c r="O70" s="7"/>
      <c r="P70" s="7"/>
      <c r="Q70" s="7"/>
      <c r="R70" s="7"/>
      <c r="S70" s="7"/>
      <c r="T70" s="299"/>
      <c r="U70" s="7"/>
      <c r="V70" s="7"/>
      <c r="W70" s="7"/>
      <c r="X70" s="7"/>
      <c r="Y70" s="7"/>
    </row>
    <row r="71" spans="1:25" s="294" customFormat="1" ht="11.25" customHeight="1">
      <c r="A71" s="7"/>
      <c r="B71" s="7"/>
      <c r="C71" s="7"/>
      <c r="D71" s="7"/>
      <c r="E71" s="7"/>
      <c r="F71" s="7"/>
      <c r="G71" s="7"/>
      <c r="H71" s="7"/>
      <c r="I71" s="7"/>
      <c r="J71" s="7"/>
      <c r="K71" s="7"/>
      <c r="L71" s="7"/>
      <c r="M71" s="7"/>
      <c r="N71" s="7"/>
      <c r="O71" s="7"/>
      <c r="P71" s="7"/>
      <c r="Q71" s="7"/>
      <c r="R71" s="7"/>
      <c r="S71" s="7"/>
      <c r="T71" s="299"/>
      <c r="U71" s="7"/>
      <c r="V71" s="7"/>
      <c r="W71" s="7"/>
      <c r="X71" s="7"/>
      <c r="Y71" s="7"/>
    </row>
    <row r="72" spans="1:25" s="294" customFormat="1" ht="11.25" customHeight="1">
      <c r="A72" s="7"/>
      <c r="B72" s="7"/>
      <c r="C72" s="7"/>
      <c r="D72" s="7"/>
      <c r="E72" s="7"/>
      <c r="F72" s="7"/>
      <c r="G72" s="7"/>
      <c r="H72" s="7"/>
      <c r="I72" s="7"/>
      <c r="J72" s="7"/>
      <c r="K72" s="7"/>
      <c r="L72" s="7"/>
      <c r="M72" s="7"/>
      <c r="N72" s="7"/>
      <c r="O72" s="7"/>
      <c r="P72" s="7"/>
      <c r="Q72" s="7"/>
      <c r="R72" s="7"/>
      <c r="S72" s="7"/>
      <c r="T72" s="299"/>
      <c r="U72" s="7"/>
      <c r="V72" s="7"/>
      <c r="W72" s="7"/>
      <c r="X72" s="7"/>
      <c r="Y72" s="7"/>
    </row>
    <row r="73" spans="1:25" s="294" customFormat="1" ht="11.25" customHeight="1">
      <c r="A73" s="7"/>
      <c r="B73" s="7"/>
      <c r="C73" s="7"/>
      <c r="D73" s="7"/>
      <c r="E73" s="7"/>
      <c r="F73" s="7"/>
      <c r="G73" s="7"/>
      <c r="H73" s="7"/>
      <c r="I73" s="7"/>
      <c r="J73" s="7"/>
      <c r="K73" s="7"/>
      <c r="L73" s="7"/>
      <c r="M73" s="7"/>
      <c r="N73" s="7"/>
      <c r="O73" s="7"/>
      <c r="P73" s="7"/>
      <c r="Q73" s="7"/>
      <c r="R73" s="7"/>
      <c r="S73" s="7"/>
      <c r="T73" s="299"/>
      <c r="U73" s="7"/>
      <c r="V73" s="7"/>
      <c r="W73" s="7"/>
      <c r="X73" s="7"/>
      <c r="Y73" s="7"/>
    </row>
    <row r="74" spans="1:25" s="294" customFormat="1" ht="11.25" customHeight="1">
      <c r="A74" s="7"/>
      <c r="B74" s="7"/>
      <c r="C74" s="7"/>
      <c r="D74" s="7"/>
      <c r="E74" s="7"/>
      <c r="F74" s="7"/>
      <c r="G74" s="7"/>
      <c r="H74" s="7"/>
      <c r="I74" s="7"/>
      <c r="J74" s="7"/>
      <c r="K74" s="7"/>
      <c r="L74" s="7"/>
      <c r="M74" s="7"/>
      <c r="N74" s="7"/>
      <c r="O74" s="7"/>
      <c r="P74" s="7"/>
      <c r="Q74" s="7"/>
      <c r="R74" s="7"/>
      <c r="S74" s="7"/>
      <c r="T74" s="299"/>
      <c r="U74" s="7"/>
      <c r="V74" s="7"/>
      <c r="W74" s="7"/>
      <c r="X74" s="7"/>
      <c r="Y74" s="7"/>
    </row>
    <row r="75" spans="1:25" s="294" customFormat="1" ht="11.25" customHeight="1">
      <c r="A75" s="7"/>
      <c r="B75" s="7"/>
      <c r="C75" s="7"/>
      <c r="D75" s="7"/>
      <c r="E75" s="7"/>
      <c r="F75" s="7"/>
      <c r="G75" s="7"/>
      <c r="H75" s="7"/>
      <c r="I75" s="7"/>
      <c r="J75" s="7"/>
      <c r="K75" s="7"/>
      <c r="L75" s="7"/>
      <c r="M75" s="7"/>
      <c r="N75" s="7"/>
      <c r="O75" s="7"/>
      <c r="P75" s="7"/>
      <c r="Q75" s="7"/>
      <c r="R75" s="7"/>
      <c r="S75" s="7"/>
      <c r="T75" s="299"/>
      <c r="U75" s="7"/>
      <c r="V75" s="7"/>
      <c r="W75" s="7"/>
      <c r="X75" s="7"/>
      <c r="Y75" s="7"/>
    </row>
    <row r="76" spans="1:25" s="294" customFormat="1" ht="11.25" customHeight="1">
      <c r="A76" s="7"/>
      <c r="B76" s="7"/>
      <c r="C76" s="7"/>
      <c r="D76" s="7"/>
      <c r="E76" s="7"/>
      <c r="F76" s="7"/>
      <c r="G76" s="7"/>
      <c r="H76" s="7"/>
      <c r="I76" s="7"/>
      <c r="J76" s="7"/>
      <c r="K76" s="7"/>
      <c r="L76" s="7"/>
      <c r="M76" s="7"/>
      <c r="N76" s="7"/>
      <c r="O76" s="7"/>
      <c r="P76" s="7"/>
      <c r="Q76" s="7"/>
      <c r="R76" s="7"/>
      <c r="S76" s="7"/>
      <c r="T76" s="299"/>
      <c r="U76" s="7"/>
      <c r="V76" s="7"/>
      <c r="W76" s="7"/>
      <c r="X76" s="7"/>
      <c r="Y76" s="7"/>
    </row>
    <row r="77" spans="1:25" ht="11.25" customHeight="1">
      <c r="A77" s="299"/>
      <c r="B77" s="299"/>
      <c r="C77" s="299"/>
      <c r="D77" s="299"/>
      <c r="E77" s="299"/>
      <c r="F77" s="299"/>
      <c r="G77" s="299"/>
      <c r="H77" s="299"/>
      <c r="I77" s="299"/>
      <c r="J77" s="299"/>
      <c r="K77" s="299"/>
      <c r="L77" s="299"/>
      <c r="M77" s="299"/>
      <c r="N77" s="299"/>
      <c r="O77" s="299"/>
      <c r="P77" s="299"/>
      <c r="Q77" s="299"/>
      <c r="R77" s="299"/>
      <c r="S77" s="299"/>
      <c r="T77" s="299"/>
      <c r="U77" s="7"/>
      <c r="V77" s="7"/>
      <c r="W77" s="7"/>
      <c r="X77" s="7"/>
      <c r="Y77" s="7"/>
    </row>
    <row r="78" spans="1:25" ht="11.25" customHeight="1">
      <c r="A78" s="7"/>
      <c r="B78" s="7"/>
      <c r="C78" s="7"/>
      <c r="D78" s="7"/>
      <c r="E78" s="7"/>
      <c r="F78" s="7"/>
      <c r="G78" s="7"/>
      <c r="H78" s="7"/>
      <c r="I78" s="7"/>
      <c r="J78" s="7"/>
      <c r="K78" s="7"/>
      <c r="L78" s="7"/>
      <c r="M78" s="7"/>
      <c r="N78" s="7"/>
      <c r="O78" s="7"/>
      <c r="P78" s="7"/>
      <c r="Q78" s="7"/>
      <c r="R78" s="7"/>
      <c r="S78" s="7"/>
      <c r="T78" s="7"/>
      <c r="U78" s="7"/>
      <c r="V78" s="7"/>
      <c r="W78" s="7"/>
      <c r="X78" s="7"/>
      <c r="Y78" s="7"/>
    </row>
    <row r="79" spans="1:25" ht="11.25" customHeight="1">
      <c r="A79" s="7"/>
      <c r="B79" s="7"/>
      <c r="C79" s="7"/>
      <c r="D79" s="7"/>
      <c r="E79" s="7"/>
      <c r="F79" s="7"/>
      <c r="G79" s="7"/>
      <c r="H79" s="7"/>
      <c r="I79" s="7"/>
      <c r="J79" s="7"/>
      <c r="K79" s="7"/>
      <c r="L79" s="7"/>
      <c r="M79" s="7"/>
      <c r="N79" s="7"/>
      <c r="O79" s="7"/>
      <c r="P79" s="7"/>
      <c r="Q79" s="7"/>
      <c r="R79" s="7"/>
      <c r="S79" s="7"/>
      <c r="T79" s="7"/>
      <c r="U79" s="7"/>
      <c r="V79" s="7"/>
      <c r="W79" s="7"/>
      <c r="X79" s="7"/>
      <c r="Y79" s="7"/>
    </row>
    <row r="80" spans="1:25" ht="11.25" customHeight="1">
      <c r="A80" s="7"/>
      <c r="B80" s="7"/>
      <c r="C80" s="7"/>
      <c r="D80" s="7"/>
      <c r="E80" s="7"/>
      <c r="F80" s="7"/>
      <c r="G80" s="7"/>
      <c r="H80" s="7"/>
      <c r="I80" s="7"/>
      <c r="J80" s="7"/>
      <c r="K80" s="7"/>
      <c r="L80" s="7"/>
      <c r="M80" s="7"/>
      <c r="N80" s="7"/>
      <c r="O80" s="7"/>
      <c r="P80" s="7"/>
      <c r="Q80" s="7"/>
      <c r="R80" s="7"/>
      <c r="S80" s="7"/>
      <c r="T80" s="7"/>
      <c r="U80" s="7"/>
      <c r="V80" s="7"/>
      <c r="W80" s="7"/>
      <c r="X80" s="7"/>
      <c r="Y80" s="7"/>
    </row>
    <row r="81" spans="1:25" ht="11.25" customHeight="1">
      <c r="A81" s="7"/>
      <c r="B81" s="7"/>
      <c r="C81" s="7"/>
      <c r="D81" s="7"/>
      <c r="E81" s="7"/>
      <c r="F81" s="7"/>
      <c r="G81" s="7"/>
      <c r="H81" s="7"/>
      <c r="I81" s="7"/>
      <c r="J81" s="7"/>
      <c r="K81" s="7"/>
      <c r="L81" s="7"/>
      <c r="M81" s="7"/>
      <c r="N81" s="7"/>
      <c r="O81" s="7"/>
      <c r="P81" s="7"/>
      <c r="Q81" s="7"/>
      <c r="R81" s="7"/>
      <c r="S81" s="7"/>
      <c r="T81" s="7"/>
      <c r="U81" s="7"/>
      <c r="V81" s="7"/>
      <c r="W81" s="7"/>
      <c r="X81" s="7"/>
      <c r="Y81" s="7"/>
    </row>
    <row r="82" spans="1:25" ht="11.25" customHeight="1">
      <c r="A82" s="7"/>
      <c r="B82" s="7"/>
      <c r="C82" s="7"/>
      <c r="D82" s="7"/>
      <c r="E82" s="7"/>
      <c r="F82" s="7"/>
      <c r="G82" s="7"/>
      <c r="H82" s="7"/>
      <c r="I82" s="7"/>
      <c r="J82" s="7"/>
      <c r="K82" s="7"/>
      <c r="L82" s="7"/>
      <c r="M82" s="7"/>
      <c r="N82" s="7"/>
      <c r="O82" s="7"/>
      <c r="P82" s="7"/>
      <c r="Q82" s="7"/>
      <c r="R82" s="7"/>
      <c r="S82" s="7"/>
      <c r="T82" s="7"/>
      <c r="U82" s="7"/>
      <c r="V82" s="7"/>
      <c r="W82" s="7"/>
      <c r="X82" s="7"/>
      <c r="Y82" s="7"/>
    </row>
    <row r="83" spans="1:25" ht="11.25" customHeight="1">
      <c r="A83" s="7"/>
      <c r="B83" s="7"/>
      <c r="C83" s="7"/>
      <c r="D83" s="7"/>
      <c r="E83" s="7"/>
      <c r="F83" s="7"/>
      <c r="G83" s="7"/>
      <c r="H83" s="7"/>
      <c r="I83" s="7"/>
      <c r="J83" s="7"/>
      <c r="K83" s="7"/>
      <c r="L83" s="7"/>
      <c r="M83" s="7"/>
      <c r="N83" s="7"/>
      <c r="O83" s="7"/>
      <c r="P83" s="7"/>
      <c r="Q83" s="7"/>
      <c r="R83" s="7"/>
      <c r="S83" s="7"/>
      <c r="T83" s="7"/>
      <c r="U83" s="7"/>
      <c r="V83" s="7"/>
      <c r="W83" s="7"/>
      <c r="X83" s="7"/>
      <c r="Y83" s="7"/>
    </row>
    <row r="84" spans="1:25" ht="11.25" customHeight="1">
      <c r="A84" s="7"/>
      <c r="B84" s="7"/>
      <c r="C84" s="7"/>
      <c r="D84" s="7"/>
      <c r="E84" s="7"/>
      <c r="F84" s="7"/>
      <c r="G84" s="7"/>
      <c r="H84" s="7"/>
      <c r="I84" s="7"/>
      <c r="J84" s="7"/>
      <c r="K84" s="7"/>
      <c r="L84" s="7"/>
      <c r="M84" s="7"/>
      <c r="N84" s="7"/>
      <c r="O84" s="7"/>
      <c r="P84" s="7"/>
      <c r="Q84" s="7"/>
      <c r="R84" s="7"/>
      <c r="S84" s="7"/>
      <c r="T84" s="7"/>
      <c r="U84" s="7"/>
      <c r="V84" s="7"/>
      <c r="W84" s="7"/>
      <c r="X84" s="7"/>
      <c r="Y84" s="7"/>
    </row>
    <row r="85" spans="1:25" ht="11.25" customHeight="1">
      <c r="A85" s="7"/>
      <c r="B85" s="7"/>
      <c r="C85" s="7"/>
      <c r="D85" s="7"/>
      <c r="E85" s="7"/>
      <c r="F85" s="7"/>
      <c r="G85" s="7"/>
      <c r="H85" s="7"/>
      <c r="I85" s="7"/>
      <c r="J85" s="7"/>
      <c r="K85" s="7"/>
      <c r="L85" s="7"/>
      <c r="M85" s="7"/>
      <c r="N85" s="7"/>
      <c r="O85" s="7"/>
      <c r="P85" s="7"/>
      <c r="Q85" s="7"/>
      <c r="R85" s="7"/>
      <c r="S85" s="7"/>
      <c r="T85" s="7"/>
      <c r="U85" s="7"/>
      <c r="V85" s="7"/>
      <c r="W85" s="7"/>
      <c r="X85" s="7"/>
      <c r="Y85" s="7"/>
    </row>
    <row r="86" spans="1:25" ht="11.25" customHeight="1">
      <c r="A86" s="7"/>
      <c r="B86" s="7"/>
      <c r="C86" s="7"/>
      <c r="D86" s="7"/>
      <c r="E86" s="7"/>
      <c r="F86" s="7"/>
      <c r="G86" s="7"/>
      <c r="H86" s="7"/>
      <c r="I86" s="7"/>
      <c r="J86" s="7"/>
      <c r="K86" s="7"/>
      <c r="L86" s="7"/>
      <c r="M86" s="7"/>
      <c r="N86" s="7"/>
      <c r="O86" s="7"/>
      <c r="P86" s="7"/>
      <c r="Q86" s="7"/>
      <c r="R86" s="7"/>
      <c r="S86" s="7"/>
      <c r="T86" s="7"/>
      <c r="U86" s="7"/>
      <c r="V86" s="7"/>
      <c r="W86" s="7"/>
      <c r="X86" s="7"/>
      <c r="Y86" s="7"/>
    </row>
    <row r="87" spans="1:25" ht="11.25" customHeight="1">
      <c r="A87" s="7"/>
      <c r="B87" s="7"/>
      <c r="C87" s="7"/>
      <c r="D87" s="7"/>
      <c r="E87" s="7"/>
      <c r="F87" s="7"/>
      <c r="G87" s="7"/>
      <c r="H87" s="7"/>
      <c r="I87" s="7"/>
      <c r="J87" s="7"/>
      <c r="K87" s="7"/>
      <c r="L87" s="7"/>
      <c r="M87" s="7"/>
      <c r="N87" s="7"/>
      <c r="O87" s="7"/>
      <c r="P87" s="7"/>
      <c r="Q87" s="7"/>
      <c r="R87" s="7"/>
      <c r="S87" s="7"/>
      <c r="T87" s="7"/>
      <c r="U87" s="7"/>
      <c r="V87" s="7"/>
      <c r="W87" s="7"/>
      <c r="X87" s="7"/>
      <c r="Y87" s="7"/>
    </row>
    <row r="88" spans="1:25" ht="11.25" customHeight="1">
      <c r="A88" s="7"/>
      <c r="B88" s="7"/>
      <c r="C88" s="7"/>
      <c r="D88" s="7"/>
      <c r="E88" s="7"/>
      <c r="F88" s="7"/>
      <c r="G88" s="7"/>
      <c r="H88" s="7"/>
      <c r="I88" s="7"/>
      <c r="J88" s="7"/>
      <c r="K88" s="7"/>
      <c r="L88" s="7"/>
      <c r="M88" s="7"/>
      <c r="N88" s="7"/>
      <c r="O88" s="7"/>
      <c r="P88" s="7"/>
      <c r="Q88" s="7"/>
      <c r="R88" s="7"/>
      <c r="S88" s="7"/>
      <c r="T88" s="7"/>
      <c r="U88" s="7"/>
      <c r="V88" s="7"/>
      <c r="W88" s="7"/>
      <c r="X88" s="7"/>
      <c r="Y88" s="7"/>
    </row>
    <row r="89" spans="1:25" ht="11.25" customHeight="1">
      <c r="A89" s="7"/>
      <c r="B89" s="7"/>
      <c r="C89" s="7"/>
      <c r="D89" s="7"/>
      <c r="E89" s="7"/>
      <c r="F89" s="7"/>
      <c r="G89" s="7"/>
      <c r="H89" s="7"/>
      <c r="I89" s="7"/>
      <c r="J89" s="7"/>
      <c r="K89" s="7"/>
      <c r="L89" s="7"/>
      <c r="M89" s="7"/>
      <c r="N89" s="7"/>
      <c r="O89" s="7"/>
      <c r="P89" s="7"/>
      <c r="Q89" s="7"/>
      <c r="R89" s="7"/>
      <c r="S89" s="7"/>
      <c r="T89" s="7"/>
      <c r="U89" s="7"/>
      <c r="V89" s="7"/>
      <c r="W89" s="7"/>
      <c r="X89" s="7"/>
      <c r="Y89" s="7"/>
    </row>
    <row r="90" spans="1:25" ht="11.25" customHeight="1">
      <c r="A90" s="7"/>
      <c r="B90" s="7"/>
      <c r="C90" s="7"/>
      <c r="D90" s="7"/>
      <c r="E90" s="7"/>
      <c r="F90" s="7"/>
      <c r="G90" s="7"/>
      <c r="H90" s="7"/>
      <c r="I90" s="7"/>
      <c r="J90" s="7"/>
      <c r="K90" s="7"/>
      <c r="L90" s="7"/>
      <c r="M90" s="7"/>
      <c r="N90" s="7"/>
      <c r="O90" s="7"/>
      <c r="P90" s="7"/>
      <c r="Q90" s="7"/>
      <c r="R90" s="7"/>
      <c r="S90" s="7"/>
      <c r="T90" s="7"/>
      <c r="U90" s="7"/>
      <c r="V90" s="7"/>
      <c r="W90" s="7"/>
      <c r="X90" s="7"/>
      <c r="Y90" s="7"/>
    </row>
    <row r="91" spans="1:25" ht="11.25" customHeight="1">
      <c r="A91" s="7"/>
      <c r="B91" s="7"/>
      <c r="C91" s="7"/>
      <c r="D91" s="7"/>
      <c r="E91" s="7"/>
      <c r="F91" s="7"/>
      <c r="G91" s="7"/>
      <c r="H91" s="7"/>
      <c r="I91" s="7"/>
      <c r="J91" s="7"/>
      <c r="K91" s="7"/>
      <c r="L91" s="7"/>
      <c r="M91" s="7"/>
      <c r="N91" s="7"/>
      <c r="O91" s="7"/>
      <c r="P91" s="7"/>
      <c r="Q91" s="7"/>
      <c r="R91" s="7"/>
      <c r="S91" s="7"/>
      <c r="T91" s="7"/>
      <c r="U91" s="7"/>
      <c r="V91" s="7"/>
      <c r="W91" s="7"/>
      <c r="X91" s="7"/>
      <c r="Y91" s="7"/>
    </row>
    <row r="92" spans="1:25" ht="11.25" customHeight="1">
      <c r="A92" s="7"/>
      <c r="B92" s="7"/>
      <c r="C92" s="7"/>
      <c r="D92" s="7"/>
      <c r="E92" s="7"/>
      <c r="F92" s="7"/>
      <c r="G92" s="7"/>
      <c r="H92" s="7"/>
      <c r="I92" s="7"/>
      <c r="J92" s="7"/>
      <c r="K92" s="7"/>
      <c r="L92" s="7"/>
      <c r="M92" s="7"/>
      <c r="N92" s="7"/>
      <c r="O92" s="7"/>
      <c r="P92" s="7"/>
      <c r="Q92" s="7"/>
      <c r="R92" s="7"/>
      <c r="S92" s="7"/>
      <c r="T92" s="7"/>
      <c r="U92" s="7"/>
      <c r="V92" s="7"/>
      <c r="W92" s="7"/>
      <c r="X92" s="7"/>
      <c r="Y92" s="7"/>
    </row>
    <row r="93" spans="1:25" ht="11.25" customHeight="1">
      <c r="A93" s="7"/>
      <c r="B93" s="7"/>
      <c r="C93" s="7"/>
      <c r="D93" s="7"/>
      <c r="E93" s="7"/>
      <c r="F93" s="7"/>
      <c r="G93" s="7"/>
      <c r="H93" s="7"/>
      <c r="I93" s="7"/>
      <c r="J93" s="7"/>
      <c r="K93" s="7"/>
      <c r="L93" s="7"/>
      <c r="M93" s="7"/>
      <c r="N93" s="7"/>
      <c r="O93" s="7"/>
      <c r="P93" s="7"/>
      <c r="Q93" s="7"/>
      <c r="R93" s="7"/>
      <c r="S93" s="7"/>
      <c r="T93" s="7"/>
      <c r="U93" s="7"/>
      <c r="V93" s="7"/>
      <c r="W93" s="7"/>
      <c r="X93" s="7"/>
      <c r="Y93" s="7"/>
    </row>
    <row r="94" spans="1:25" ht="11.25" customHeight="1">
      <c r="A94" s="7"/>
      <c r="B94" s="7"/>
      <c r="C94" s="7"/>
      <c r="D94" s="7"/>
      <c r="E94" s="7"/>
      <c r="F94" s="7"/>
      <c r="G94" s="7"/>
      <c r="H94" s="7"/>
      <c r="I94" s="7"/>
      <c r="J94" s="7"/>
      <c r="K94" s="7"/>
      <c r="L94" s="7"/>
      <c r="M94" s="7"/>
      <c r="N94" s="7"/>
      <c r="O94" s="7"/>
      <c r="P94" s="7"/>
      <c r="Q94" s="7"/>
      <c r="R94" s="7"/>
      <c r="S94" s="7"/>
      <c r="T94" s="7"/>
      <c r="U94" s="7"/>
      <c r="V94" s="7"/>
      <c r="W94" s="7"/>
      <c r="X94" s="7"/>
      <c r="Y94" s="7"/>
    </row>
    <row r="95" spans="1:25" ht="11.25" customHeight="1">
      <c r="A95" s="7"/>
      <c r="B95" s="7"/>
      <c r="C95" s="7"/>
      <c r="D95" s="7"/>
      <c r="E95" s="7"/>
      <c r="F95" s="7"/>
      <c r="G95" s="7"/>
      <c r="H95" s="7"/>
      <c r="I95" s="7"/>
      <c r="J95" s="7"/>
      <c r="K95" s="7"/>
      <c r="L95" s="7"/>
      <c r="M95" s="7"/>
      <c r="N95" s="7"/>
      <c r="O95" s="7"/>
      <c r="P95" s="7"/>
      <c r="Q95" s="7"/>
      <c r="R95" s="7"/>
      <c r="S95" s="7"/>
      <c r="T95" s="7"/>
      <c r="U95" s="7"/>
      <c r="V95" s="7"/>
      <c r="W95" s="7"/>
      <c r="X95" s="7"/>
      <c r="Y95" s="7"/>
    </row>
    <row r="96" spans="1:25" ht="11.25" customHeight="1">
      <c r="A96" s="7"/>
      <c r="B96" s="7"/>
      <c r="C96" s="7"/>
      <c r="D96" s="7"/>
      <c r="E96" s="7"/>
      <c r="F96" s="7"/>
      <c r="G96" s="7"/>
      <c r="H96" s="7"/>
      <c r="I96" s="7"/>
      <c r="J96" s="7"/>
      <c r="K96" s="7"/>
      <c r="L96" s="7"/>
      <c r="M96" s="7"/>
      <c r="N96" s="7"/>
      <c r="O96" s="7"/>
      <c r="P96" s="7"/>
      <c r="Q96" s="7"/>
      <c r="R96" s="7"/>
      <c r="S96" s="7"/>
      <c r="T96" s="7"/>
      <c r="U96" s="7"/>
      <c r="V96" s="7"/>
      <c r="W96" s="7"/>
      <c r="X96" s="7"/>
      <c r="Y96" s="7"/>
    </row>
    <row r="97" spans="1:25" ht="11.25" customHeight="1">
      <c r="A97" s="7"/>
      <c r="B97" s="7"/>
      <c r="C97" s="7"/>
      <c r="D97" s="7"/>
      <c r="E97" s="7"/>
      <c r="F97" s="7"/>
      <c r="G97" s="7"/>
      <c r="H97" s="7"/>
      <c r="I97" s="7"/>
      <c r="J97" s="7"/>
      <c r="K97" s="7"/>
      <c r="L97" s="7"/>
      <c r="M97" s="7"/>
      <c r="N97" s="7"/>
      <c r="O97" s="7"/>
      <c r="P97" s="7"/>
      <c r="Q97" s="7"/>
      <c r="R97" s="7"/>
      <c r="S97" s="7"/>
      <c r="T97" s="7"/>
      <c r="U97" s="7"/>
      <c r="V97" s="7"/>
      <c r="W97" s="7"/>
      <c r="X97" s="7"/>
      <c r="Y97" s="7"/>
    </row>
    <row r="98" spans="1:25" ht="11.25" customHeight="1">
      <c r="A98" s="7"/>
      <c r="B98" s="7"/>
      <c r="C98" s="7"/>
      <c r="D98" s="7"/>
      <c r="E98" s="7"/>
      <c r="F98" s="7"/>
      <c r="G98" s="7"/>
      <c r="H98" s="7"/>
      <c r="I98" s="7"/>
      <c r="J98" s="7"/>
      <c r="K98" s="7"/>
      <c r="L98" s="7"/>
      <c r="M98" s="7"/>
      <c r="N98" s="7"/>
      <c r="O98" s="7"/>
      <c r="P98" s="7"/>
      <c r="Q98" s="7"/>
      <c r="R98" s="7"/>
      <c r="S98" s="7"/>
      <c r="T98" s="7"/>
      <c r="U98" s="7"/>
      <c r="V98" s="7"/>
      <c r="W98" s="7"/>
      <c r="X98" s="7"/>
      <c r="Y98" s="7"/>
    </row>
    <row r="99" spans="1:25" ht="11.25" customHeight="1">
      <c r="A99" s="7"/>
      <c r="B99" s="7"/>
      <c r="C99" s="7"/>
      <c r="D99" s="7"/>
      <c r="E99" s="7"/>
      <c r="F99" s="7"/>
      <c r="G99" s="7"/>
      <c r="H99" s="7"/>
      <c r="I99" s="7"/>
      <c r="J99" s="7"/>
      <c r="K99" s="7"/>
      <c r="L99" s="7"/>
      <c r="M99" s="7"/>
      <c r="N99" s="7"/>
      <c r="O99" s="7"/>
      <c r="P99" s="7"/>
      <c r="Q99" s="7"/>
      <c r="R99" s="7"/>
      <c r="S99" s="7"/>
      <c r="T99" s="7"/>
      <c r="U99" s="7"/>
      <c r="V99" s="7"/>
      <c r="W99" s="7"/>
      <c r="X99" s="7"/>
      <c r="Y99" s="7"/>
    </row>
    <row r="100" spans="1:25" ht="11.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row>
    <row r="101" spans="1:25" ht="11.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row>
    <row r="102" spans="1:25" ht="11.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row>
    <row r="103" spans="1:25" ht="11.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row>
    <row r="104" spans="1:25" ht="11.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row>
    <row r="105" spans="1:25" ht="11.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row>
    <row r="106" spans="1:25" ht="11.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row>
    <row r="107" spans="1:25" ht="11.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row>
    <row r="108" spans="1:25" ht="11.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row>
    <row r="109" spans="1:25" ht="11.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row>
    <row r="110" spans="1:25" ht="11.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row>
    <row r="111" spans="1:25" ht="11.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row>
    <row r="112" spans="1:25" ht="11.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row>
    <row r="113" spans="1:25" ht="11.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row>
    <row r="114" spans="1:25" ht="11.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row>
    <row r="115" spans="1:25" ht="11.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row>
    <row r="116" spans="1:25" ht="11.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row>
    <row r="117" spans="1:25" ht="11.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row>
    <row r="118" spans="1:25" ht="11.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row>
    <row r="119" spans="1:25" ht="11.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row>
    <row r="120" spans="1:25" ht="11.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row>
    <row r="121" spans="1:25" ht="11.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row>
    <row r="122" spans="1:25" ht="11.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row>
    <row r="123" spans="1:25" ht="11.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row>
    <row r="124" spans="1:25" ht="11.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row>
    <row r="125" spans="1:25" ht="11.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row>
    <row r="126" spans="1:25" ht="11.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row>
    <row r="127" spans="1:25" ht="11.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row>
    <row r="128" spans="1:25" ht="11.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row>
    <row r="129" spans="1:25" ht="11.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row>
    <row r="130" spans="1:25" ht="11.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row>
    <row r="131" spans="1:25" ht="11.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row>
    <row r="132" spans="1:25" ht="11.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row>
    <row r="133" spans="1:25" ht="11.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row>
    <row r="134" spans="1:25" ht="11.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row>
    <row r="135" spans="1:25" ht="11.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row>
    <row r="136" spans="1:25" ht="11.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row>
    <row r="137" spans="1:25" ht="11.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row>
    <row r="138" spans="1:25" ht="11.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row>
    <row r="139" spans="1:25" ht="11.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row>
    <row r="140" spans="1:25" ht="11.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row>
    <row r="141" spans="1:25" ht="11.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row>
    <row r="142" spans="1:25" ht="11.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row>
    <row r="143" spans="1:25" ht="11.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row>
    <row r="144" spans="1:25" ht="11.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row>
    <row r="145" spans="1:25" ht="11.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row>
    <row r="146" spans="1:25" ht="11.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row>
    <row r="147" spans="1:25" ht="11.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row>
    <row r="148" spans="1:25" ht="11.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row>
    <row r="149" spans="1:25" ht="11.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row>
    <row r="150" spans="1:25" ht="11.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row>
    <row r="151" spans="1:25" ht="11.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row>
    <row r="152" spans="1:25" ht="11.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row>
    <row r="153" spans="1:25" ht="11.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row>
    <row r="154" spans="1:25" ht="11.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row>
    <row r="155" spans="1:25" ht="11.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row>
    <row r="156" spans="1:25" ht="11.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row>
    <row r="157" spans="1:25" ht="11.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row>
    <row r="158" spans="1:25" ht="11.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row>
    <row r="159" spans="1:25" ht="11.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row>
    <row r="160" spans="1:25" ht="11.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row>
    <row r="161" spans="1:25" ht="11.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row>
    <row r="162" spans="1:25" ht="11.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row>
    <row r="163" spans="1:25" ht="11.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row>
    <row r="164" spans="1:25" ht="11.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row>
    <row r="165" spans="1:25" ht="11.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row>
    <row r="166" spans="1:25" ht="11.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row>
    <row r="167" spans="1:25" ht="11.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row>
    <row r="168" spans="1:25" ht="11.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row>
    <row r="169" spans="1:25" ht="11.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row>
    <row r="170" spans="1:25" ht="11.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row>
    <row r="171" spans="1:25" ht="11.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row>
    <row r="172" spans="1:25" ht="11.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row>
    <row r="173" spans="1:25" ht="11.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row>
    <row r="174" spans="1:25" ht="11.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row>
    <row r="175" spans="1:25" ht="11.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row>
    <row r="176" spans="1:25" ht="11.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row>
    <row r="177" spans="1:25" ht="11.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row>
    <row r="178" spans="1:25" ht="11.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row>
    <row r="179" spans="1:25" ht="11.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row>
    <row r="180" spans="1:25" ht="11.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row>
    <row r="181" spans="1:25" ht="11.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row>
    <row r="182" spans="1:25" ht="11.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row>
    <row r="183" spans="1:25" ht="11.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row>
    <row r="184" spans="1:25" ht="11.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row>
    <row r="185" spans="1:25" ht="11.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row>
    <row r="186" spans="1:25" ht="11.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row>
    <row r="187" spans="1:25" ht="11.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row>
    <row r="188" spans="1:25" ht="11.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row>
    <row r="189" spans="1:25" ht="11.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row>
    <row r="190" spans="1:25" ht="11.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row>
    <row r="191" spans="1:25" ht="11.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row>
    <row r="192" spans="1:25" ht="11.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row>
    <row r="193" spans="1:25" ht="11.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row>
    <row r="194" spans="1:25" ht="11.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row>
    <row r="195" spans="1:25" ht="11.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row>
    <row r="196" spans="1:25" ht="11.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row>
    <row r="197" spans="1:25" ht="11.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row>
    <row r="198" spans="1:25" ht="11.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row>
    <row r="199" spans="1:25" ht="11.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row>
    <row r="200" spans="1:25" ht="11.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row>
    <row r="201" spans="1:25" ht="11.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row>
    <row r="202" spans="1:25" ht="11.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row>
    <row r="203" spans="1:25" ht="11.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row>
    <row r="204" spans="1:25" ht="11.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row>
    <row r="205" spans="1:25" ht="11.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row>
    <row r="206" spans="1:25" ht="11.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row>
    <row r="207" spans="1:25" ht="11.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row>
    <row r="208" spans="1:25" ht="11.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row>
    <row r="209" spans="1:25" ht="11.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row>
    <row r="210" spans="1:25" ht="11.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row>
    <row r="211" spans="1:25" ht="11.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row>
    <row r="212" spans="1:25" ht="11.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row>
    <row r="213" spans="1:25" ht="11.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row>
    <row r="214" spans="1:25" ht="11.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row>
    <row r="215" spans="1:25" ht="11.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row>
    <row r="216" spans="1:25" ht="11.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row>
    <row r="217" spans="1:25" ht="11.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row>
    <row r="218" spans="1:25" ht="11.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row>
    <row r="219" spans="1:25" ht="11.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row>
    <row r="220" spans="1:25" ht="11.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row>
    <row r="221" spans="1:25" ht="11.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row>
    <row r="222" spans="1:25" ht="11.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row>
    <row r="223" spans="1:25" ht="11.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row>
    <row r="224" spans="1:25" ht="11.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row>
    <row r="225" spans="1:25" ht="11.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row>
    <row r="226" spans="1:25" ht="11.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row>
    <row r="227" spans="1:25" ht="11.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row>
    <row r="228" spans="1:25" ht="11.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row>
    <row r="229" spans="1:25" ht="11.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row>
    <row r="230" spans="1:25" ht="11.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row>
    <row r="231" spans="1:25" ht="11.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row>
    <row r="232" spans="1:25" ht="11.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row>
    <row r="233" spans="1:25" ht="11.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row>
    <row r="234" spans="1:25" ht="11.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row>
    <row r="235" spans="1:25" ht="11.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row>
    <row r="236" spans="1:25" ht="11.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row>
    <row r="237" spans="1:25" ht="11.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row>
    <row r="238" spans="1:25" ht="11.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row>
    <row r="239" spans="1:25" ht="11.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row>
    <row r="240" spans="1:25" ht="11.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row>
    <row r="241" spans="1:25" ht="11.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row>
    <row r="242" spans="1:25" ht="11.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row>
    <row r="243" spans="1:25" ht="11.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row>
    <row r="244" spans="1:25" ht="11.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row>
    <row r="245" spans="1:25" ht="11.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row>
    <row r="246" spans="1:25" ht="11.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row>
    <row r="247" spans="1:25" ht="11.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row>
    <row r="248" spans="1:25" ht="11.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row>
    <row r="249" spans="1:25" ht="11.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row>
    <row r="250" spans="1:25" ht="11.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row>
    <row r="251" spans="1:25" ht="11.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row>
    <row r="252" spans="1:25" ht="11.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row>
    <row r="253" spans="1:25" ht="11.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row>
    <row r="254" spans="1:25" ht="11.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row>
    <row r="255" spans="1:25" ht="11.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row>
    <row r="256" spans="1:25" ht="11.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row>
    <row r="257" spans="1:25" ht="11.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row>
    <row r="258" spans="1:25" ht="11.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row>
    <row r="259" spans="1:25" ht="11.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row>
    <row r="260" spans="1:25" ht="11.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row>
    <row r="261" spans="1:25" ht="11.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row>
    <row r="262" spans="1:25" ht="11.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row>
    <row r="263" spans="1:25" ht="11.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row>
    <row r="264" spans="1:25" ht="11.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row>
    <row r="265" spans="1:25" ht="11.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row>
    <row r="266" spans="1:25" ht="11.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row>
    <row r="267" spans="1:25" ht="11.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row>
    <row r="268" spans="1:25" ht="11.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row>
    <row r="269" spans="1:25" ht="11.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row>
    <row r="270" spans="1:25" ht="11.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row>
    <row r="271" spans="1:25" ht="11.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row>
    <row r="272" spans="1:25" ht="11.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row>
    <row r="273" spans="1:25" ht="11.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row>
    <row r="274" spans="1:25" ht="11.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row>
    <row r="275" spans="1:25" ht="11.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row>
    <row r="276" spans="1:25" ht="11.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row>
    <row r="277" spans="1:25" ht="11.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row>
    <row r="278" spans="1:25" ht="11.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row>
    <row r="279" spans="1:25" ht="11.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row>
    <row r="280" spans="1:25" ht="11.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row>
    <row r="281" spans="1:25" ht="11.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row>
    <row r="282" spans="1:25" ht="11.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row>
    <row r="283" spans="1:25" ht="11.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row>
    <row r="284" spans="1:25" ht="11.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row>
    <row r="285" spans="1:25" ht="11.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row>
    <row r="286" spans="1:25" ht="11.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row>
    <row r="287" spans="1:25" ht="11.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row>
    <row r="288" spans="1:25" ht="11.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row>
    <row r="289" spans="1:25" ht="11.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row>
    <row r="290" spans="1:25" ht="11.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row>
    <row r="291" spans="1:25" ht="11.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row>
    <row r="292" spans="1:25" ht="11.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row>
    <row r="293" spans="1:25" ht="11.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row>
    <row r="294" spans="1:25" ht="11.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row>
    <row r="295" spans="1:25" ht="11.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row>
    <row r="296" spans="1:25" ht="11.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row>
    <row r="297" spans="1:25" ht="11.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row>
    <row r="298" spans="1:25" ht="11.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row>
    <row r="299" spans="1:25" ht="11.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row>
    <row r="300" spans="1:25" ht="11.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row>
    <row r="301" spans="1:25" ht="11.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row>
    <row r="302" spans="1:25" ht="11.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row>
    <row r="303" spans="1:25" ht="11.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row>
    <row r="304" spans="1:25" ht="11.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row>
    <row r="305" spans="1:25" ht="11.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row>
    <row r="306" spans="1:25" ht="11.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row>
    <row r="307" spans="1:25" ht="11.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row>
    <row r="308" spans="1:25" ht="11.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row>
    <row r="309" spans="1:25" ht="11.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row>
    <row r="310" spans="1:25" ht="11.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spans="1:25" ht="11.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row>
    <row r="312" spans="1:25" ht="11.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row>
    <row r="313" spans="1:25" ht="11.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row>
    <row r="314" spans="1:25" ht="11.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row>
    <row r="315" spans="1:25" ht="11.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row>
    <row r="316" spans="1:25" ht="11.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row>
    <row r="317" spans="1:25" ht="11.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row>
    <row r="318" spans="1:25" ht="11.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row>
    <row r="319" spans="1:25" ht="11.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row>
    <row r="320" spans="1:25" ht="11.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row>
    <row r="321" spans="1:25" ht="11.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row>
    <row r="322" spans="1:25" ht="11.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row>
    <row r="323" spans="1:25" ht="11.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row>
    <row r="324" spans="1:25" ht="11.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row>
    <row r="325" spans="1:25" ht="11.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row>
    <row r="326" spans="1:25" ht="11.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row>
    <row r="327" spans="1:25" ht="11.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row>
    <row r="328" spans="1:25" ht="11.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row>
    <row r="329" spans="1:25" ht="11.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row>
    <row r="330" spans="1:25" ht="11.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row>
    <row r="331" spans="1:25" ht="11.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row>
    <row r="332" spans="1:25" ht="11.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row>
    <row r="333" spans="1:25" ht="11.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row>
    <row r="334" spans="1:25" ht="11.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row>
    <row r="335" spans="1:25" ht="11.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row>
    <row r="336" spans="1:25" ht="11.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row>
    <row r="337" spans="1:25" ht="11.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row>
    <row r="338" spans="1:25" ht="11.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row>
    <row r="339" spans="1:25" ht="11.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row>
    <row r="340" spans="1:25" ht="11.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row>
    <row r="341" spans="1:25" ht="11.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row>
    <row r="342" spans="1:25" ht="11.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row>
    <row r="343" spans="1:25" ht="11.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row>
    <row r="344" spans="1:25" ht="11.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row>
    <row r="345" spans="1:25" ht="11.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row>
    <row r="346" spans="1:25" ht="11.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row>
    <row r="347" spans="1:25" ht="11.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row>
    <row r="348" spans="1:25" ht="11.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row>
    <row r="349" spans="1:25" ht="11.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row>
    <row r="350" spans="1:25" ht="11.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row>
    <row r="351" spans="1:25" ht="11.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row>
    <row r="352" spans="1:25" ht="11.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row>
    <row r="353" spans="1:25" ht="11.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row>
    <row r="354" spans="1:25" ht="11.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row>
    <row r="355" spans="1:25" ht="11.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row>
    <row r="356" spans="1:25" ht="11.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row>
    <row r="357" spans="1:25" ht="11.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row>
    <row r="358" spans="1:25" ht="11.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row>
    <row r="359" spans="1:25" ht="11.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row>
    <row r="360" spans="1:25" ht="11.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row>
    <row r="361" spans="1:25" ht="11.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row>
    <row r="362" spans="1:25" ht="11.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row>
    <row r="363" spans="1:25" ht="11.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row>
    <row r="364" spans="1:25" ht="11.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row>
    <row r="365" spans="1:25" ht="11.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row>
    <row r="366" spans="1:25" ht="11.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row>
    <row r="367" spans="1:25" ht="11.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row>
    <row r="368" spans="1:25" ht="11.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row>
    <row r="369" spans="1:25" ht="11.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row>
    <row r="370" spans="1:25" ht="11.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row>
    <row r="371" spans="1:25" ht="11.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row>
    <row r="372" spans="1:25" ht="11.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row>
    <row r="373" spans="1:25" ht="11.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row>
    <row r="374" spans="1:25" ht="11.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row>
    <row r="375" spans="1:25" ht="11.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row>
    <row r="376" spans="1:25" ht="11.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row>
    <row r="377" spans="1:25" ht="11.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row>
    <row r="378" spans="1:25" ht="11.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row>
    <row r="379" spans="1:25" ht="11.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row>
    <row r="380" spans="1:25" ht="11.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row>
    <row r="381" spans="1:25" ht="11.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row>
    <row r="382" spans="1:25" ht="11.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row>
    <row r="383" spans="1:25" ht="11.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row>
    <row r="384" spans="1:25" ht="11.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row>
    <row r="385" spans="1:25" ht="11.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row>
    <row r="386" spans="1:25" ht="11.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row>
    <row r="387" spans="1:25" ht="11.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row>
    <row r="388" spans="1:25" ht="11.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row>
    <row r="389" spans="1:25" ht="11.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row>
    <row r="390" spans="1:25" ht="11.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row>
    <row r="391" spans="1:25" ht="11.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row>
    <row r="392" spans="1:25" ht="11.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row>
    <row r="393" spans="1:25" ht="11.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row>
    <row r="394" spans="1:25" ht="11.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row>
    <row r="395" spans="1:25" ht="11.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row>
    <row r="396" spans="1:25" ht="11.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row>
    <row r="397" spans="1:25" ht="11.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row>
    <row r="398" spans="1:25" ht="11.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row>
    <row r="399" spans="1:25" ht="11.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row>
    <row r="400" spans="1:25" ht="11.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row>
    <row r="401" spans="1:25" ht="11.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row>
    <row r="402" spans="1:25" ht="11.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row>
    <row r="403" spans="1:25" ht="11.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row>
    <row r="404" spans="1:25" ht="11.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row>
    <row r="405" spans="1:25" ht="11.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row>
    <row r="406" spans="1:25" ht="11.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row>
    <row r="407" spans="1:25" ht="11.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row>
    <row r="408" spans="1:25" ht="11.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row>
    <row r="409" spans="1:25" ht="11.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row>
    <row r="410" spans="1:25" ht="11.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row>
    <row r="411" spans="1:25" ht="11.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row>
    <row r="412" spans="1:25" ht="11.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row>
    <row r="413" spans="1:25" ht="11.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row>
    <row r="414" spans="1:25" ht="11.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row>
    <row r="415" spans="1:25" ht="11.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row>
    <row r="416" spans="1:25" ht="11.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row>
    <row r="417" spans="1:25" ht="11.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row>
    <row r="418" spans="1:25" ht="11.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row>
    <row r="419" spans="1:25" ht="11.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row>
    <row r="420" spans="1:25" ht="11.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row>
    <row r="421" spans="1:25" ht="11.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row>
    <row r="422" spans="1:25" ht="11.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row>
    <row r="423" spans="1:25" ht="11.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row>
    <row r="424" spans="1:25" ht="11.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row>
    <row r="425" spans="1:25" ht="11.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row>
    <row r="426" spans="1:25" ht="11.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row>
    <row r="427" spans="1:25" ht="11.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row>
    <row r="428" spans="1:25" ht="11.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row>
    <row r="429" spans="1:25" ht="11.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row>
    <row r="430" spans="1:25" ht="11.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row>
    <row r="431" spans="1:25" ht="11.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row>
    <row r="432" spans="1:25" ht="11.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row>
    <row r="433" spans="1:25" ht="11.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row>
    <row r="434" spans="1:25" ht="11.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row>
    <row r="435" spans="1:25" ht="11.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row>
    <row r="436" spans="1:25" ht="11.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row>
    <row r="437" spans="1:25" ht="11.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row>
    <row r="438" spans="1:25" ht="11.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row>
    <row r="439" spans="1:25" ht="11.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row>
    <row r="440" spans="1:25" ht="11.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row>
    <row r="441" spans="1:25" ht="11.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row>
    <row r="442" spans="1:25" ht="11.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row>
    <row r="443" spans="1:25" ht="11.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row>
    <row r="444" spans="1:25" ht="11.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row>
    <row r="445" spans="1:25" ht="11.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row>
    <row r="446" spans="1:25" ht="11.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row>
    <row r="447" spans="1:25" ht="11.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row>
    <row r="448" spans="1:25" ht="11.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row>
    <row r="449" spans="1:25" ht="11.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row>
    <row r="450" spans="1:25" ht="11.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row>
    <row r="451" spans="1:25" ht="11.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row>
    <row r="452" spans="1:25" ht="11.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row>
    <row r="453" spans="1:25" ht="11.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row>
    <row r="454" spans="1:25" ht="11.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row>
    <row r="455" spans="1:25" ht="11.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row>
    <row r="456" spans="1:25" ht="11.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row>
    <row r="457" spans="1:25" ht="11.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row>
    <row r="458" spans="1:25" ht="11.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row>
    <row r="459" spans="1:25" ht="11.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row>
    <row r="460" spans="1:25" ht="11.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row>
    <row r="461" spans="1:25" ht="11.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row>
    <row r="462" spans="1:25" ht="11.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row>
    <row r="463" spans="1:25" ht="11.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row>
    <row r="464" spans="1:25" ht="11.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row>
    <row r="465" spans="1:25" ht="11.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row>
    <row r="466" spans="1:25" ht="11.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row>
    <row r="467" spans="1:25" ht="11.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row>
    <row r="468" spans="1:25" ht="11.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row>
    <row r="469" spans="1:25" ht="11.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row>
    <row r="470" spans="1:25" ht="11.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row>
    <row r="471" spans="1:25" ht="11.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row>
    <row r="472" spans="1:25" ht="11.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row>
    <row r="473" spans="1:25" ht="11.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row>
    <row r="474" spans="1:25" ht="11.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row>
    <row r="475" spans="1:25" ht="11.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row>
    <row r="476" spans="1:25" ht="11.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row>
    <row r="477" spans="1:25" ht="11.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row>
    <row r="478" spans="1:25" ht="11.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row>
    <row r="479" spans="1:25" ht="11.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row>
    <row r="480" spans="1:25" ht="11.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row>
    <row r="481" spans="1:25" ht="11.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row>
    <row r="482" spans="1:25" ht="11.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row>
    <row r="483" spans="1:25" ht="11.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row>
    <row r="484" spans="1:25" ht="11.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row>
    <row r="485" spans="1:25" ht="11.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row>
    <row r="486" spans="1:25" ht="11.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row>
    <row r="487" spans="1:25" ht="11.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row>
    <row r="488" spans="1:25" ht="11.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row>
    <row r="489" spans="1:25" ht="11.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row>
    <row r="490" spans="1:25" ht="11.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row>
    <row r="491" spans="1:25" ht="11.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row>
    <row r="492" spans="1:25" ht="11.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row>
    <row r="493" spans="1:25" ht="11.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row>
    <row r="494" spans="1:25" ht="11.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row>
    <row r="495" spans="1:25" ht="11.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row>
    <row r="496" spans="1:25" ht="11.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row>
    <row r="497" spans="1:25" ht="11.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row>
    <row r="498" spans="1:25" ht="11.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row>
    <row r="499" spans="1:25" ht="11.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row>
    <row r="500" spans="1:25" ht="11.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row>
    <row r="501" spans="1:25" ht="11.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row>
    <row r="502" spans="1:25" ht="11.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row>
    <row r="503" spans="1:25" ht="11.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row>
    <row r="504" spans="1:25" ht="11.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row>
    <row r="505" spans="1:25" ht="11.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row>
    <row r="506" spans="1:25" ht="11.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row>
    <row r="507" spans="1:25" ht="11.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row>
    <row r="508" spans="1:25" ht="11.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row>
    <row r="509" spans="1:25" ht="11.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row>
    <row r="510" spans="1:25" ht="11.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row>
    <row r="511" spans="1:25" ht="11.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row>
    <row r="512" spans="1:25" ht="11.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row>
    <row r="513" spans="1:25" ht="11.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row>
    <row r="514" spans="1:25" ht="11.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row>
    <row r="515" spans="1:25" ht="11.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row>
    <row r="516" spans="1:25" ht="11.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row>
    <row r="517" spans="1:25" ht="11.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row>
    <row r="518" spans="1:25" ht="11.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row>
    <row r="519" spans="1:25" ht="11.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row>
    <row r="520" spans="1:25" ht="11.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row>
    <row r="521" spans="1:25" ht="11.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row>
    <row r="522" spans="1:25" ht="11.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row>
    <row r="523" spans="1:25" ht="11.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row>
    <row r="524" spans="1:25" ht="11.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row>
    <row r="525" spans="1:25" ht="11.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row>
    <row r="526" spans="1:25" ht="11.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row>
    <row r="527" spans="1:25" ht="11.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row>
    <row r="528" spans="1:25" ht="11.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row>
    <row r="529" spans="1:25" ht="11.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row>
    <row r="530" spans="1:25" ht="11.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row>
    <row r="531" spans="1:25" ht="11.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row>
    <row r="532" spans="1:25" ht="11.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row>
    <row r="533" spans="1:25" ht="11.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row>
    <row r="534" spans="1:25" ht="11.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row>
    <row r="535" spans="1:25" ht="11.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row>
    <row r="536" spans="1:25" ht="11.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row>
    <row r="537" spans="1:25" ht="11.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row>
    <row r="538" spans="1:25" ht="11.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row>
    <row r="539" spans="1:25" ht="11.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row>
    <row r="540" spans="1:25" ht="11.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row>
    <row r="541" spans="1:25" ht="11.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row>
    <row r="542" spans="1:25" ht="11.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row>
    <row r="543" spans="1:25" ht="11.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row>
    <row r="544" spans="1:25" ht="11.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row>
    <row r="545" spans="1:25" ht="11.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row>
    <row r="546" spans="1:25" ht="11.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row>
    <row r="547" spans="1:25" ht="11.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row>
    <row r="548" spans="1:25" ht="11.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row>
    <row r="549" spans="1:25" ht="11.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row>
    <row r="550" spans="1:25" ht="11.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row>
    <row r="551" spans="1:25" ht="11.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row>
    <row r="552" spans="1:25" ht="11.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row>
    <row r="553" spans="1:25" ht="11.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row>
    <row r="554" spans="1:25" ht="11.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row>
    <row r="555" spans="1:25" ht="11.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row>
    <row r="556" spans="1:25" ht="11.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row>
    <row r="557" spans="1:25" ht="11.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row>
    <row r="558" spans="1:25" ht="11.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row>
    <row r="559" spans="1:25" ht="11.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row>
    <row r="560" spans="1:25" ht="11.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row>
    <row r="561" spans="1:25" ht="11.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row>
    <row r="562" spans="1:25" ht="11.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row>
    <row r="563" spans="1:25" ht="11.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row>
    <row r="564" spans="1:25" ht="11.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row>
    <row r="565" spans="1:25" ht="11.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row>
    <row r="566" spans="1:25" ht="11.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row>
    <row r="567" spans="1:25" ht="11.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row>
    <row r="568" spans="1:25" ht="11.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row>
    <row r="569" spans="1:25" ht="11.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row>
    <row r="570" spans="1:25" ht="11.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row>
    <row r="571" spans="1:25" ht="11.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row>
    <row r="572" spans="1:25" ht="11.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row>
    <row r="573" spans="1:25" ht="11.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row>
    <row r="574" spans="1:25" ht="11.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row>
    <row r="575" spans="1:25" ht="11.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row>
    <row r="576" spans="1:25" ht="11.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row>
    <row r="577" spans="1:25" ht="11.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row>
    <row r="578" spans="1:25" ht="11.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row>
    <row r="579" spans="1:25" ht="11.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row>
    <row r="580" spans="1:25" ht="11.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row>
    <row r="581" spans="1:25" ht="11.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row>
    <row r="582" spans="1:25" ht="11.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row>
    <row r="583" spans="1:25" ht="11.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row>
    <row r="584" spans="1:25" ht="11.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row>
    <row r="585" spans="1:25" ht="11.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row>
    <row r="586" spans="1:25" ht="11.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row>
    <row r="587" spans="1:25" ht="11.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row>
    <row r="588" spans="1:25" ht="11.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row>
    <row r="589" spans="1:25" ht="11.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row>
    <row r="590" spans="1:25" ht="11.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row>
    <row r="591" spans="1:25" ht="11.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row>
    <row r="592" spans="1:25" ht="11.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row>
    <row r="593" spans="1:25" ht="11.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row>
    <row r="594" spans="1:25" ht="11.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row>
    <row r="595" spans="1:25" ht="11.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row>
    <row r="596" spans="1:25" ht="11.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row>
    <row r="597" spans="1:25" ht="11.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row>
    <row r="598" spans="1:25" ht="11.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row>
    <row r="599" spans="1:25" ht="11.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row>
    <row r="600" spans="1:25" ht="11.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row>
    <row r="601" spans="1:25" ht="11.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row>
    <row r="602" spans="1:25" ht="11.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row>
    <row r="603" spans="1:25" ht="11.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row>
    <row r="604" spans="1:25" ht="11.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row>
    <row r="605" spans="1:25" ht="11.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row>
    <row r="606" spans="1:25" ht="11.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row>
    <row r="607" spans="1:25" ht="11.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row>
    <row r="608" spans="1:25" ht="11.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row>
    <row r="609" spans="1:25" ht="11.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row>
    <row r="610" spans="1:25" ht="11.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row>
    <row r="611" spans="1:25" ht="11.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row>
    <row r="612" spans="1:25" ht="11.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row>
    <row r="613" spans="1:25" ht="11.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row>
    <row r="614" spans="1:25" ht="11.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row>
    <row r="615" spans="1:25" ht="11.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row>
    <row r="616" spans="1:25" ht="11.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row>
    <row r="617" spans="1:25" ht="11.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row>
    <row r="618" spans="1:25" ht="11.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row>
    <row r="619" spans="1:25" ht="11.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row>
    <row r="620" spans="1:25" ht="11.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row>
    <row r="621" spans="1:25" ht="11.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row>
    <row r="622" spans="1:25" ht="11.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row>
    <row r="623" spans="1:25" ht="11.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row>
    <row r="624" spans="1:25" ht="11.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row>
    <row r="625" spans="1:25" ht="11.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row>
    <row r="626" spans="1:25" ht="11.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row>
    <row r="627" spans="1:25" ht="11.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row>
    <row r="628" spans="1:25" ht="11.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row>
    <row r="629" spans="1:25" ht="11.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row>
    <row r="630" spans="1:25" ht="11.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row>
    <row r="631" spans="1:25" ht="11.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row>
    <row r="632" spans="1:25" ht="11.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row>
    <row r="633" spans="1:25" ht="11.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row>
    <row r="634" spans="1:25" ht="11.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row>
    <row r="635" spans="1:25" ht="11.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row>
    <row r="636" spans="1:25" ht="11.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row>
    <row r="637" spans="1:25" ht="11.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row>
    <row r="638" spans="1:25" ht="11.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row>
    <row r="639" spans="1:25" ht="11.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row>
    <row r="640" spans="1:25" ht="11.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row>
    <row r="641" spans="1:25" ht="11.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row>
    <row r="642" spans="1:25" ht="11.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row>
    <row r="643" spans="1:25" ht="11.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row>
    <row r="644" spans="1:25" ht="11.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row>
    <row r="645" spans="1:25" ht="11.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row>
    <row r="646" spans="1:25" ht="11.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row>
    <row r="647" spans="1:25" ht="11.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row>
    <row r="648" spans="1:25" ht="11.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row>
    <row r="649" spans="1:25" ht="11.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row>
    <row r="650" spans="1:25" ht="11.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row>
    <row r="651" spans="1:25" ht="11.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row>
    <row r="652" spans="1:25" ht="11.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row>
    <row r="653" spans="1:25" ht="11.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row>
    <row r="654" spans="1:25" ht="11.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row>
    <row r="655" spans="1:25" ht="11.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row>
    <row r="656" spans="1:25" ht="11.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row>
    <row r="657" spans="1:25" ht="11.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row>
    <row r="658" spans="1:25" ht="11.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row>
    <row r="659" spans="1:25" ht="11.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row>
    <row r="660" spans="1:25" ht="11.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row>
    <row r="661" spans="1:25" ht="11.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row>
    <row r="662" spans="1:25" ht="11.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row>
    <row r="663" spans="1:25" ht="11.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row>
    <row r="664" spans="1:25" ht="11.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row>
    <row r="665" spans="1:25" ht="11.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row>
    <row r="666" spans="1:25" ht="11.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row>
    <row r="667" spans="1:25" ht="11.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row>
    <row r="668" spans="1:25" ht="11.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row>
    <row r="669" spans="1:25" ht="11.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row>
    <row r="670" spans="1:25" ht="11.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row>
    <row r="671" spans="1:25" ht="11.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row>
    <row r="672" spans="1:25" ht="11.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row>
    <row r="673" spans="1:25" ht="11.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row>
    <row r="674" spans="1:25" ht="11.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row>
    <row r="675" spans="1:25" ht="11.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row>
    <row r="676" spans="1:25" ht="11.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row>
    <row r="677" spans="1:25" ht="11.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row>
    <row r="678" spans="1:25" ht="11.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row>
    <row r="679" spans="1:25" ht="11.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row>
    <row r="680" spans="1:25" ht="11.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row>
    <row r="681" spans="1:25" ht="11.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row>
    <row r="682" spans="1:25" ht="11.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row>
    <row r="683" spans="1:25" ht="11.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row>
    <row r="684" spans="1:25" ht="11.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row>
    <row r="685" spans="1:25" ht="11.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row>
    <row r="686" spans="1:25" ht="11.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row>
    <row r="687" spans="1:25" ht="11.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row>
    <row r="688" spans="1:25" ht="11.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row>
    <row r="689" spans="1:25" ht="11.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row>
    <row r="690" spans="1:25" ht="11.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row>
    <row r="691" spans="1:25" ht="11.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row>
    <row r="692" spans="1:25" ht="11.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row>
    <row r="693" spans="1:25" ht="11.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row>
    <row r="694" spans="1:25" ht="11.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row>
    <row r="695" spans="1:25" ht="11.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row>
    <row r="696" spans="1:25" ht="11.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row>
    <row r="697" spans="1:25" ht="11.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row>
    <row r="698" spans="1:25" ht="11.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row>
    <row r="699" spans="1:25" ht="11.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row>
    <row r="700" spans="1:25" ht="11.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row>
    <row r="701" spans="1:25" ht="11.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row>
    <row r="702" spans="1:25" ht="11.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row>
    <row r="703" spans="1:25" ht="11.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row>
    <row r="704" spans="1:25" ht="11.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row>
    <row r="705" spans="1:25" ht="11.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row>
    <row r="706" spans="1:25" ht="11.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row>
    <row r="707" spans="1:25" ht="11.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row>
    <row r="708" spans="1:25" ht="11.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row>
    <row r="709" spans="1:25" ht="11.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row>
    <row r="710" spans="1:25" ht="11.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row>
    <row r="711" spans="1:25" ht="11.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row>
    <row r="712" spans="1:25" ht="11.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row>
    <row r="713" spans="1:25" ht="11.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row>
    <row r="714" spans="1:25" ht="11.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row>
    <row r="715" spans="1:25" ht="11.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row>
    <row r="716" spans="1:25" ht="11.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row>
    <row r="717" spans="1:25" ht="11.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row>
    <row r="718" spans="1:25" ht="11.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row>
    <row r="719" spans="1:25" ht="11.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row>
    <row r="720" spans="1:25" ht="11.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row>
    <row r="721" spans="1:25" ht="11.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row>
    <row r="722" spans="1:25" ht="11.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row>
    <row r="723" spans="1:25" ht="11.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row>
    <row r="724" spans="1:25" ht="11.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row>
    <row r="725" spans="1:25" ht="11.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row>
    <row r="726" spans="1:25" ht="11.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row>
    <row r="727" spans="1:25" ht="11.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row>
    <row r="728" spans="1:25" ht="11.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row>
    <row r="729" spans="1:25" ht="11.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row>
    <row r="730" spans="1:25" ht="11.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row>
    <row r="731" spans="1:25" ht="11.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row>
    <row r="732" spans="1:25" ht="11.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row>
    <row r="733" spans="1:25" ht="11.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row>
    <row r="734" spans="1:25" ht="11.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row>
    <row r="735" spans="1:25" ht="11.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row>
    <row r="736" spans="1:25" ht="11.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row>
    <row r="737" spans="1:25" ht="11.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row>
    <row r="738" spans="1:25" ht="11.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row>
    <row r="739" spans="1:25" ht="11.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row>
    <row r="740" spans="1:25" ht="11.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row>
    <row r="741" spans="1:25" ht="11.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row>
    <row r="742" spans="1:25" ht="11.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row>
    <row r="743" spans="1:25" ht="11.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row>
    <row r="744" spans="1:25" ht="11.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row>
    <row r="745" spans="1:25" ht="11.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row>
    <row r="746" spans="1:25" ht="11.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row>
    <row r="747" spans="1:25" ht="11.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row>
    <row r="748" spans="1:25" ht="11.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row>
    <row r="749" spans="1:25" ht="11.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row>
    <row r="750" spans="1:25" ht="11.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row>
    <row r="751" spans="1:25" ht="11.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row>
    <row r="752" spans="1:25" ht="11.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row>
    <row r="753" spans="1:25" ht="11.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row>
    <row r="754" spans="1:25" ht="11.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row>
    <row r="755" spans="1:25" ht="11.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row>
    <row r="756" spans="1:25" ht="11.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row>
    <row r="757" spans="1:25" ht="11.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row>
    <row r="758" spans="1:25" ht="11.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row>
    <row r="759" spans="1:25" ht="11.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row>
    <row r="760" spans="1:25" ht="11.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row>
    <row r="761" spans="1:25" ht="11.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row>
    <row r="762" spans="1:25" ht="11.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row>
    <row r="763" spans="1:25" ht="11.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row>
    <row r="764" spans="1:25" ht="11.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row>
    <row r="765" spans="1:25" ht="11.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row>
    <row r="766" spans="1:25" ht="11.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row>
    <row r="767" spans="1:25" ht="11.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row>
    <row r="768" spans="1:25" ht="11.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row>
    <row r="769" spans="1:25" ht="11.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row>
    <row r="770" spans="1:25" ht="11.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row>
    <row r="771" spans="1:25" ht="11.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row>
    <row r="772" spans="1:25" ht="11.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row>
    <row r="773" spans="1:25" ht="11.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row>
    <row r="774" spans="1:25" ht="11.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row>
    <row r="775" spans="1:25" ht="11.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row>
    <row r="776" spans="1:25" ht="11.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row>
    <row r="777" spans="1:25" ht="11.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row>
    <row r="778" spans="1:25" ht="11.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row>
    <row r="779" spans="1:25" ht="11.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row>
    <row r="780" spans="1:25" ht="11.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row>
    <row r="781" spans="1:25" ht="11.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row>
    <row r="782" spans="1:25" ht="11.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row>
    <row r="783" spans="1:25" ht="11.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row>
    <row r="784" spans="1:25" ht="11.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row>
    <row r="785" spans="1:25" ht="11.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row>
    <row r="786" spans="1:25" ht="11.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row>
    <row r="787" spans="1:25" ht="11.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row>
    <row r="788" spans="1:25" ht="11.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row>
    <row r="789" spans="1:25" ht="11.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row>
    <row r="790" spans="1:25" ht="11.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row>
    <row r="791" spans="1:25" ht="11.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row>
    <row r="792" spans="1:25" ht="11.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row>
    <row r="793" spans="1:25" ht="11.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row>
    <row r="794" spans="1:25" ht="11.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row>
    <row r="795" spans="1:25" ht="11.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row>
    <row r="796" spans="1:25" ht="11.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row>
    <row r="797" spans="1:25" ht="11.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row>
    <row r="798" spans="1:25" ht="11.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row>
    <row r="799" spans="1:25" ht="11.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row>
    <row r="800" spans="1:25" ht="11.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row>
    <row r="801" spans="1:25" ht="11.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row>
    <row r="802" spans="1:25" ht="11.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row>
    <row r="803" spans="1:25" ht="11.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row>
    <row r="804" spans="1:25" ht="11.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row>
    <row r="805" spans="1:25" ht="11.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row>
    <row r="806" spans="1:25" ht="11.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row>
    <row r="807" spans="1:25" ht="11.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row>
    <row r="808" spans="1:25" ht="11.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row>
    <row r="809" spans="1:25" ht="11.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row>
    <row r="810" spans="1:25" ht="11.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row>
    <row r="811" spans="1:25" ht="11.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row>
    <row r="812" spans="1:25" ht="11.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row>
    <row r="813" spans="1:25" ht="11.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row>
    <row r="814" spans="1:25" ht="11.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row>
    <row r="815" spans="1:25" ht="11.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row>
    <row r="816" spans="1:25" ht="11.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row>
    <row r="817" spans="1:25" ht="11.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row>
    <row r="818" spans="1:25" ht="11.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row>
    <row r="819" spans="1:25" ht="11.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row>
    <row r="820" spans="1:25" ht="11.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row>
    <row r="821" spans="1:25" ht="11.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row>
    <row r="822" spans="1:25" ht="11.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row>
    <row r="823" spans="1:25" ht="11.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row>
    <row r="824" spans="1:25" ht="11.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row>
    <row r="825" spans="1:25" ht="11.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row>
    <row r="826" spans="1:25" ht="11.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row>
    <row r="827" spans="1:25" ht="11.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row>
    <row r="828" spans="1:25" ht="11.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row>
    <row r="829" spans="1:25" ht="11.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row>
    <row r="830" spans="1:25" ht="11.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row>
    <row r="831" spans="1:25" ht="11.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row>
    <row r="832" spans="1:25" ht="11.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row>
    <row r="833" spans="1:25" ht="11.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row>
    <row r="834" spans="1:25" ht="11.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row>
    <row r="835" spans="1:25" ht="11.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row>
    <row r="836" spans="1:25" ht="11.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row>
    <row r="837" spans="1:25" ht="11.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row>
    <row r="838" spans="1:25" ht="11.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row>
    <row r="839" spans="1:25" ht="11.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row>
    <row r="840" spans="1:25" ht="11.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row>
    <row r="841" spans="1:25" ht="11.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row>
    <row r="842" spans="1:25" ht="11.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row>
    <row r="843" spans="1:25" ht="11.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row>
    <row r="844" spans="1:25" ht="11.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row>
    <row r="845" spans="1:25" ht="11.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row>
    <row r="846" spans="1:25" ht="11.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row>
    <row r="847" spans="1:25" ht="11.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row>
    <row r="848" spans="1:25" ht="11.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row>
    <row r="849" spans="1:25" ht="11.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row>
    <row r="850" spans="1:25" ht="11.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row>
    <row r="851" spans="1:25" ht="11.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row>
    <row r="852" spans="1:25" ht="11.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row>
    <row r="853" spans="1:25" ht="11.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row>
    <row r="854" spans="1:25" ht="11.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row>
    <row r="855" spans="1:25" ht="11.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row>
    <row r="856" spans="1:25" ht="11.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row>
    <row r="857" spans="1:25" ht="11.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row>
    <row r="858" spans="1:25" ht="11.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row>
    <row r="859" spans="1:25" ht="11.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row>
    <row r="860" spans="1:25" ht="11.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row>
    <row r="861" spans="1:25" ht="11.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row>
    <row r="862" spans="1:25" ht="11.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row>
    <row r="863" spans="1:25" ht="11.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row>
    <row r="864" spans="1:25" ht="11.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row>
    <row r="865" spans="1:25" ht="11.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row>
    <row r="866" spans="1:25" ht="11.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row>
    <row r="867" spans="1:25" ht="11.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row>
    <row r="868" spans="1:25" ht="11.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row>
    <row r="869" spans="1:25" ht="11.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row>
    <row r="870" spans="1:25" ht="11.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row>
    <row r="871" spans="1:25" ht="11.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row>
    <row r="872" spans="1:25" ht="11.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row>
    <row r="873" spans="1:25" ht="11.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row>
    <row r="874" spans="1:25" ht="11.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row>
    <row r="875" spans="1:25" ht="11.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row>
    <row r="876" spans="1:25" ht="11.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row>
    <row r="877" spans="1:25" ht="11.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row>
    <row r="878" spans="1:25" ht="11.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row>
    <row r="879" spans="1:25" ht="11.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row>
    <row r="880" spans="1:25" ht="11.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row>
    <row r="881" spans="1:25" ht="11.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row>
    <row r="882" spans="1:25" ht="11.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row>
    <row r="883" spans="1:25" ht="11.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row>
    <row r="884" spans="1:25" ht="11.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row>
    <row r="885" spans="1:25" ht="11.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row>
    <row r="886" spans="1:25" ht="11.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row>
    <row r="887" spans="1:25" ht="11.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row>
    <row r="888" spans="1:25" ht="11.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row>
    <row r="889" spans="1:25" ht="11.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row>
    <row r="890" spans="1:25" ht="11.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row>
    <row r="891" spans="1:25" ht="11.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row>
    <row r="892" spans="1:25" ht="11.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row>
    <row r="893" spans="1:25" ht="11.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row>
    <row r="894" spans="1:25" ht="11.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row>
    <row r="895" spans="1:25" ht="11.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row>
    <row r="896" spans="1:25" ht="11.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row>
    <row r="897" spans="1:25" ht="11.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row>
    <row r="898" spans="1:25" ht="11.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row>
    <row r="899" spans="1:25" ht="11.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row>
    <row r="900" spans="1:25" ht="11.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row>
    <row r="901" spans="1:25" ht="11.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row>
    <row r="902" spans="1:25" ht="11.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row>
    <row r="903" spans="1:25" ht="11.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row>
    <row r="904" spans="1:25" ht="11.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row>
    <row r="905" spans="1:25" ht="11.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row>
    <row r="906" spans="1:25" ht="11.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row>
    <row r="907" spans="1:25" ht="11.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row>
    <row r="908" spans="1:25" ht="11.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row>
    <row r="909" spans="1:25" ht="11.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row>
    <row r="910" spans="1:25" ht="11.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row>
    <row r="911" spans="1:25" ht="11.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row>
    <row r="912" spans="1:25" ht="11.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row>
    <row r="913" spans="1:25" ht="11.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row>
    <row r="914" spans="1:25" ht="11.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row>
    <row r="915" spans="1:25" ht="11.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row>
    <row r="916" spans="1:25" ht="11.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row>
    <row r="917" spans="1:25" ht="11.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row>
    <row r="918" spans="1:25" ht="11.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row>
    <row r="919" spans="1:25" ht="11.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row>
    <row r="920" spans="1:25" ht="11.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row>
    <row r="921" spans="1:25" ht="11.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row>
    <row r="922" spans="1:25" ht="11.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row>
    <row r="923" spans="1:25" ht="11.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row>
    <row r="924" spans="1:25" ht="11.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row>
    <row r="925" spans="1:25" ht="11.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row>
    <row r="926" spans="1:25" ht="11.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row>
    <row r="927" spans="1:25" ht="11.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row>
    <row r="928" spans="1:25" ht="11.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row>
    <row r="929" spans="1:25" ht="11.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row>
    <row r="930" spans="1:25" ht="11.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row>
    <row r="931" spans="1:25" ht="11.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row>
    <row r="932" spans="1:25" ht="11.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row>
    <row r="933" spans="1:25" ht="11.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row>
    <row r="934" spans="1:25" ht="11.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row>
    <row r="935" spans="1:25" ht="11.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row>
    <row r="936" spans="1:25" ht="11.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row>
    <row r="937" spans="1:25" ht="11.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row>
    <row r="938" spans="1:25" ht="11.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row>
    <row r="939" spans="1:25" ht="11.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row>
    <row r="940" spans="1:25" ht="11.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row>
    <row r="941" spans="1:25" ht="11.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row>
    <row r="942" spans="1:25" ht="11.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row>
    <row r="943" spans="1:25" ht="11.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row>
    <row r="944" spans="1:25" ht="11.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row>
    <row r="945" spans="1:25" ht="11.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row>
    <row r="946" spans="1:25" ht="11.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row>
    <row r="947" spans="1:25" ht="11.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row>
    <row r="948" spans="1:25" ht="11.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row>
    <row r="949" spans="1:25" ht="11.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row>
    <row r="950" spans="1:25" ht="11.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row>
    <row r="951" spans="1:25" ht="11.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row>
    <row r="952" spans="1:25" ht="11.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row>
    <row r="953" spans="1:25" ht="11.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row>
    <row r="954" spans="1:25" ht="11.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row>
    <row r="955" spans="1:25" ht="11.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row>
    <row r="956" spans="1:25" ht="11.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row>
    <row r="957" spans="1:25" ht="11.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row>
    <row r="958" spans="1:25" ht="11.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row>
    <row r="959" spans="1:25" ht="11.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row>
    <row r="960" spans="1:25" ht="11.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row>
    <row r="961" spans="1:25" ht="11.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row>
    <row r="962" spans="1:25" ht="11.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row>
    <row r="963" spans="1:25" ht="11.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row>
    <row r="964" spans="1:25" ht="11.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row>
    <row r="965" spans="1:25" ht="11.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row>
    <row r="966" spans="1:25" ht="11.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row>
    <row r="967" spans="1:25" ht="11.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row>
    <row r="968" spans="1:25" ht="11.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row>
    <row r="969" spans="1:25" ht="11.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row>
    <row r="970" spans="1:25" ht="11.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row>
    <row r="971" spans="1:25" ht="11.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row>
    <row r="972" spans="1:25" ht="11.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row>
    <row r="973" spans="1:25" ht="11.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row>
    <row r="974" spans="1:25" ht="11.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row>
    <row r="975" spans="1:25" ht="11.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row>
    <row r="976" spans="1:25" ht="11.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row>
    <row r="977" spans="1:25" ht="11.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row>
    <row r="978" spans="1:25" ht="11.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row>
    <row r="979" spans="1:25" ht="11.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row>
    <row r="980" spans="1:25" ht="11.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row>
    <row r="981" spans="1:25" ht="11.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row>
    <row r="982" spans="1:25" ht="11.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row>
    <row r="983" spans="1:25" ht="11.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row>
    <row r="984" spans="1:25" ht="11.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row>
    <row r="985" spans="1:25" ht="11.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row>
    <row r="986" spans="1:25" ht="11.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row>
    <row r="987" spans="1:25" ht="11.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row>
    <row r="988" spans="1:25" ht="11.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row>
    <row r="989" spans="1:25" ht="11.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row>
    <row r="990" spans="1:25" ht="11.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row>
    <row r="991" spans="1:25" ht="11.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row>
    <row r="992" spans="1:25" ht="11.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row>
    <row r="993" spans="1:25" ht="11.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row>
    <row r="994" spans="1:25" ht="11.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row>
    <row r="995" spans="1:25" ht="11.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row>
    <row r="996" spans="1:25" ht="11.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row>
    <row r="997" spans="1:25" ht="11.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row>
    <row r="998" spans="1:25" ht="11.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row>
  </sheetData>
  <mergeCells count="3">
    <mergeCell ref="F20:G20"/>
    <mergeCell ref="I20:K20"/>
    <mergeCell ref="B2:S2"/>
  </mergeCells>
  <conditionalFormatting sqref="K22:K24 K28:K55">
    <cfRule type="containsText" dxfId="13" priority="4" operator="containsText" text="Yellow">
      <formula>NOT(ISERROR(SEARCH(("Yellow"),(K22))))</formula>
    </cfRule>
  </conditionalFormatting>
  <conditionalFormatting sqref="K22:K24 K28:K55">
    <cfRule type="containsText" dxfId="12" priority="5" operator="containsText" text="Red">
      <formula>NOT(ISERROR(SEARCH(("Red"),(K22))))</formula>
    </cfRule>
  </conditionalFormatting>
  <conditionalFormatting sqref="K28:K55">
    <cfRule type="containsText" dxfId="11" priority="8" operator="containsText" text="Green">
      <formula>NOT(ISERROR(SEARCH(("Green"),(K28))))</formula>
    </cfRule>
  </conditionalFormatting>
  <conditionalFormatting sqref="K29">
    <cfRule type="containsText" dxfId="10" priority="9" operator="containsText" text="Yellow">
      <formula>NOT(ISERROR(SEARCH(("Yellow"),(K29))))</formula>
    </cfRule>
  </conditionalFormatting>
  <conditionalFormatting sqref="K29">
    <cfRule type="containsText" dxfId="9" priority="10" operator="containsText" text="Red">
      <formula>NOT(ISERROR(SEARCH(("Red"),(K29))))</formula>
    </cfRule>
  </conditionalFormatting>
  <conditionalFormatting sqref="K29">
    <cfRule type="containsText" dxfId="8" priority="11" operator="containsText" text="Green">
      <formula>NOT(ISERROR(SEARCH(("Green"),(K29))))</formula>
    </cfRule>
  </conditionalFormatting>
  <conditionalFormatting sqref="K30">
    <cfRule type="containsText" dxfId="7" priority="12" operator="containsText" text="Yellow">
      <formula>NOT(ISERROR(SEARCH(("Yellow"),(K30))))</formula>
    </cfRule>
  </conditionalFormatting>
  <conditionalFormatting sqref="K30">
    <cfRule type="containsText" dxfId="6" priority="13" operator="containsText" text="Red">
      <formula>NOT(ISERROR(SEARCH(("Red"),(K30))))</formula>
    </cfRule>
  </conditionalFormatting>
  <conditionalFormatting sqref="K30">
    <cfRule type="containsText" dxfId="5" priority="14" operator="containsText" text="Green">
      <formula>NOT(ISERROR(SEARCH(("Green"),(K30))))</formula>
    </cfRule>
  </conditionalFormatting>
  <conditionalFormatting sqref="K24">
    <cfRule type="containsText" dxfId="4" priority="15" operator="containsText" text="Green">
      <formula>NOT(ISERROR(SEARCH(("Green"),(K24))))</formula>
    </cfRule>
  </conditionalFormatting>
  <conditionalFormatting sqref="K23">
    <cfRule type="containsText" dxfId="3" priority="16" operator="containsText" text="Green">
      <formula>NOT(ISERROR(SEARCH(("Green"),(K23))))</formula>
    </cfRule>
  </conditionalFormatting>
  <conditionalFormatting sqref="K33">
    <cfRule type="containsText" dxfId="2" priority="1" operator="containsText" text="Yellow">
      <formula>NOT(ISERROR(SEARCH(("Yellow"),(K33))))</formula>
    </cfRule>
  </conditionalFormatting>
  <conditionalFormatting sqref="K33">
    <cfRule type="containsText" dxfId="1" priority="2" operator="containsText" text="Red">
      <formula>NOT(ISERROR(SEARCH(("Red"),(K33))))</formula>
    </cfRule>
  </conditionalFormatting>
  <conditionalFormatting sqref="K33">
    <cfRule type="containsText" dxfId="0" priority="3" operator="containsText" text="Green">
      <formula>NOT(ISERROR(SEARCH(("Green"),(K33))))</formula>
    </cfRule>
  </conditionalFormatting>
  <pageMargins left="0.6" right="0.6" top="1" bottom="1" header="0" footer="0"/>
  <pageSetup orientation="landscape" r:id="rId1"/>
  <headerFooter>
    <oddHeader>&amp;RDraft - Work in Progress</oddHeader>
    <oddFooter>&amp;L&amp;F &amp;D, &amp;T&amp;C Page &amp;P of &amp;R&amp;A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Front Cover</vt:lpstr>
      <vt:lpstr>Disclaimer</vt:lpstr>
      <vt:lpstr>Index</vt:lpstr>
      <vt:lpstr>3. Income &amp; Expense &gt;&gt;</vt:lpstr>
      <vt:lpstr>4. Understanding Income</vt:lpstr>
      <vt:lpstr>5. Understanding Expenses</vt:lpstr>
      <vt:lpstr>6. Cash Flow Summary</vt:lpstr>
      <vt:lpstr>7. Budgeting &gt;&gt;</vt:lpstr>
      <vt:lpstr>8. Budget Diagnostic</vt:lpstr>
      <vt:lpstr>9. Budget Forecast</vt:lpstr>
      <vt:lpstr>10. Budget to Actual</vt:lpstr>
      <vt:lpstr>11. Debt Management &gt;&gt;</vt:lpstr>
      <vt:lpstr>12. Net Worth Summary</vt:lpstr>
      <vt:lpstr>13. Credit Score 101</vt:lpstr>
      <vt:lpstr>14. Debt Summary</vt:lpstr>
      <vt:lpstr>15. Credit Card Debt</vt:lpstr>
      <vt:lpstr>16. Student Loan Debt</vt:lpstr>
      <vt:lpstr>17. Car Loan Debt</vt:lpstr>
      <vt:lpstr>18. Mastering Your Mortgage &gt;&gt;</vt:lpstr>
      <vt:lpstr>19. Mortgage Analysis</vt:lpstr>
      <vt:lpstr>20. Mortgage Refinance</vt:lpstr>
      <vt:lpstr>21. Mortgage Amortization</vt:lpstr>
      <vt:lpstr>22. Rent Analysis</vt:lpstr>
      <vt:lpstr>23. Glossary &gt;&gt;</vt:lpstr>
      <vt:lpstr>24. Glossary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Spencer Khoury</dc:creator>
  <cp:lastModifiedBy>Spencer Khoury</cp:lastModifiedBy>
  <dcterms:created xsi:type="dcterms:W3CDTF">2020-09-28T18:20:09Z</dcterms:created>
  <dcterms:modified xsi:type="dcterms:W3CDTF">2021-01-06T17:34:42Z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howPageNumber">
    <vt:lpwstr>False</vt:lpwstr>
  </property>
</Properties>
</file>